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Questa_cartella_di_lavoro" hidePivotFieldList="1"/>
  <xr:revisionPtr revIDLastSave="0" documentId="13_ncr:1_{A1B17AD3-9C77-4D08-BE5B-3C296859F2EC}" xr6:coauthVersionLast="47" xr6:coauthVersionMax="47" xr10:uidLastSave="{00000000-0000-0000-0000-000000000000}"/>
  <workbookProtection workbookAlgorithmName="SHA-512" workbookHashValue="sSJd3iIV/zUxtVbUShiDv3TfJUif7T00jLkny/XDDm0DFscuCO21muTGAL2hnpYmhXuW8/M16Q0ZWL9/aLiDUQ==" workbookSaltValue="Agkq7UReoV2DtMkryYZmmA==" workbookSpinCount="100000" lockStructure="1"/>
  <bookViews>
    <workbookView xWindow="-120" yWindow="-120" windowWidth="29040" windowHeight="15720" tabRatio="871" xr2:uid="{00000000-000D-0000-FFFF-FFFF00000000}"/>
  </bookViews>
  <sheets>
    <sheet name="DOMANDA_BANDO" sheetId="1" r:id="rId1"/>
    <sheet name="Quadro_Economico" sheetId="2" r:id="rId2"/>
    <sheet name="Convalida" sheetId="4" state="hidden" r:id="rId3"/>
    <sheet name="Convalida Costi" sheetId="5" state="hidden" r:id="rId4"/>
    <sheet name="Calcolo della % del Contributo" sheetId="9" state="hidden" r:id="rId5"/>
    <sheet name="RD medio" sheetId="8" state="hidden" r:id="rId6"/>
    <sheet name="Elenco comuni montagna" sheetId="6" state="hidden" r:id="rId7"/>
    <sheet name="Verifica_Plastic_Free" sheetId="10" state="hidden" r:id="rId8"/>
    <sheet name="estratto_DB_PEF_2024" sheetId="11" state="hidden" r:id="rId9"/>
  </sheets>
  <definedNames>
    <definedName name="_Hlk176878062" localSheetId="2">Convalida!#REF!</definedName>
    <definedName name="_Hlk4066889" localSheetId="0">DOMANDA_BANDO!$B$1</definedName>
    <definedName name="_Hlk4066890" localSheetId="0">DOMANDA_BANDO!$B$1</definedName>
    <definedName name="altri_contributi">DOMANDA_BANDO!#REF!</definedName>
    <definedName name="ammontare_complessivo">DOMANDA_BANDO!$D$61</definedName>
    <definedName name="_xlnm.Print_Area" localSheetId="0">DOMANDA_BANDO!$A$1:$G$107</definedName>
    <definedName name="Comune_1">DOMANDA_BANDO!$C$7</definedName>
    <definedName name="Comune_2">DOMANDA_BANDO!$C$24</definedName>
    <definedName name="Comune_3">DOMANDA_BANDO!$C$25</definedName>
    <definedName name="Comune_4">DOMANDA_BANDO!$C$26</definedName>
    <definedName name="Comune_5">DOMANDA_BANDO!$C$27</definedName>
    <definedName name="Comune_6">DOMANDA_BANDO!$C$28</definedName>
    <definedName name="COmune_7">DOMANDA_BANDO!$C$29</definedName>
    <definedName name="contr_percentuale">DOMANDA_BANDO!#REF!</definedName>
    <definedName name="contr_valore">DOMANDA_BANDO!#REF!</definedName>
    <definedName name="contributo_max">'Calcolo della % del Contributo'!$D$23</definedName>
    <definedName name="contributo_richiedibile">DOMANDA_BANDO!#REF!</definedName>
    <definedName name="costi_acc_parz">#REF!</definedName>
    <definedName name="costi_acc_pieni">#REF!</definedName>
    <definedName name="costi_acq">#REF!</definedName>
    <definedName name="costi_att_parz">DOMANDA_BANDO!#REF!</definedName>
    <definedName name="costi_formaz_parz">DOMANDA_BANDO!#REF!</definedName>
    <definedName name="costi_formaz_pieni">DOMANDA_BANDO!#REF!</definedName>
    <definedName name="costi_non_amm">DOMANDA_BANDO!$G$56</definedName>
    <definedName name="costi_parz">DOMANDA_BANDO!#REF!</definedName>
    <definedName name="costi_pieni">DOMANDA_BANDO!#REF!</definedName>
    <definedName name="costi_proponente">DOMANDA_BANDO!#REF!</definedName>
    <definedName name="costi_sper">#REF!</definedName>
    <definedName name="eleg_formaz_parz">DOMANDA_BANDO!#REF!</definedName>
    <definedName name="eleg_formaz_pieni">DOMANDA_BANDO!#REF!</definedName>
    <definedName name="eleg_parz">DOMANDA_BANDO!#REF!</definedName>
    <definedName name="eleg_pieni">DOMANDA_BANDO!#REF!</definedName>
    <definedName name="elegg_tot_4.1">DOMANDA_BANDO!$F$62</definedName>
    <definedName name="elegg_tot_4.2">DOMANDA_BANDO!$F$74</definedName>
    <definedName name="elegg_totale_istr">#REF!</definedName>
    <definedName name="ente_cf">DOMANDA_BANDO!$C$8</definedName>
    <definedName name="ente_indirizzo">DOMANDA_BANDO!$C$9</definedName>
    <definedName name="ente_nome">DOMANDA_BANDO!$C$7</definedName>
    <definedName name="ente_pec">DOMANDA_BANDO!$C$10</definedName>
    <definedName name="importo_richiedibile">DOMANDA_BANDO!#REF!</definedName>
    <definedName name="leg_rap_cf">DOMANDA_BANDO!$C$16</definedName>
    <definedName name="leg_rap_cognome">DOMANDA_BANDO!$C$13</definedName>
    <definedName name="leg_rap_nome">DOMANDA_BANDO!$C$14</definedName>
    <definedName name="leg_rap_ruolo">DOMANDA_BANDO!$C$15</definedName>
    <definedName name="popolazione_comuni">DOMANDA_BANDO!#REF!</definedName>
    <definedName name="prog_altri_soggetti">DOMANDA_BANDO!#REF!</definedName>
    <definedName name="prog_comune_montano">DOMANDA_BANDO!#REF!</definedName>
    <definedName name="prog_comune_tp">DOMANDA_BANDO!#REF!</definedName>
    <definedName name="prog_cup">DOMANDA_BANDO!$C$36</definedName>
    <definedName name="prog_descrizione">DOMANDA_BANDO!$C$42</definedName>
    <definedName name="prog_luogo">DOMANDA_BANDO!$C$43</definedName>
    <definedName name="prog_magg_massimale">DOMANDA_BANDO!#REF!</definedName>
    <definedName name="prog_massimale">DOMANDA_BANDO!#REF!</definedName>
    <definedName name="prog_nr_comuni">DOMANDA_BANDO!$C$39</definedName>
    <definedName name="prog_periodo">DOMANDA_BANDO!$C$44</definedName>
    <definedName name="prog_priorita">DOMANDA_BANDO!#REF!</definedName>
    <definedName name="prog_prod_abeq">DOMANDA_BANDO!#REF!</definedName>
    <definedName name="prog_rifprev">DOMANDA_BANDO!#REF!</definedName>
    <definedName name="prog_tipologia">DOMANDA_BANDO!$C$38</definedName>
    <definedName name="prog_titolo">DOMANDA_BANDO!$C$37</definedName>
    <definedName name="punteggio_com_montano">DOMANDA_BANDO!#REF!</definedName>
    <definedName name="punteggio_comune_tp">DOMANDA_BANDO!#REF!</definedName>
    <definedName name="punteggio_nr_comuni">DOMANDA_BANDO!#REF!</definedName>
    <definedName name="punteggio_percent_contrib">DOMANDA_BANDO!#REF!</definedName>
    <definedName name="punteggio_prod_rif_abeq">DOMANDA_BANDO!#REF!</definedName>
    <definedName name="punteggo_tot">DOMANDA_BANDO!#REF!</definedName>
    <definedName name="ref_cognome">DOMANDA_BANDO!$C$19</definedName>
    <definedName name="ref_email">DOMANDA_BANDO!$C$22</definedName>
    <definedName name="ref_nome">DOMANDA_BANDO!$C$20</definedName>
    <definedName name="ref_tel">DOMANDA_BANDO!$C$21</definedName>
  </definedNames>
  <calcPr calcId="19102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C128" i="10" l="1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E32" i="6" l="1"/>
  <c r="F32" i="6" s="1"/>
  <c r="E37" i="6"/>
  <c r="F37" i="6" s="1"/>
  <c r="E46" i="6"/>
  <c r="F46" i="6" s="1"/>
  <c r="E61" i="6"/>
  <c r="F61" i="6" s="1"/>
  <c r="E86" i="6"/>
  <c r="F86" i="6" s="1"/>
  <c r="E87" i="6"/>
  <c r="F87" i="6" s="1"/>
  <c r="E93" i="6"/>
  <c r="F93" i="6" s="1"/>
  <c r="E114" i="6"/>
  <c r="F114" i="6" s="1"/>
  <c r="C40" i="1"/>
  <c r="F46" i="1"/>
  <c r="F45" i="1"/>
  <c r="B18" i="5"/>
  <c r="B17" i="5"/>
  <c r="B16" i="5"/>
  <c r="C41" i="1"/>
  <c r="D20" i="9" s="1"/>
  <c r="B95" i="1"/>
  <c r="F3" i="4"/>
  <c r="G3" i="4" s="1"/>
  <c r="B97" i="1" s="1"/>
  <c r="B96" i="1"/>
  <c r="F25" i="1"/>
  <c r="F26" i="1"/>
  <c r="F27" i="1"/>
  <c r="F28" i="1"/>
  <c r="F29" i="1"/>
  <c r="B9" i="9" s="1"/>
  <c r="F24" i="1"/>
  <c r="C43" i="2"/>
  <c r="D59" i="1"/>
  <c r="B12" i="5"/>
  <c r="B10" i="5"/>
  <c r="C25" i="2"/>
  <c r="D57" i="1"/>
  <c r="B5" i="5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6" i="6"/>
  <c r="L38" i="6"/>
  <c r="L39" i="6"/>
  <c r="L40" i="6"/>
  <c r="L41" i="6"/>
  <c r="L42" i="6"/>
  <c r="L43" i="6"/>
  <c r="L44" i="6"/>
  <c r="L45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8" i="6"/>
  <c r="L89" i="6"/>
  <c r="L90" i="6"/>
  <c r="L91" i="6"/>
  <c r="L92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E2" i="6"/>
  <c r="F2" i="6" s="1"/>
  <c r="E3" i="6"/>
  <c r="F3" i="6" s="1"/>
  <c r="E4" i="6"/>
  <c r="F4" i="6" s="1"/>
  <c r="E5" i="6"/>
  <c r="F5" i="6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3" i="6"/>
  <c r="F33" i="6" s="1"/>
  <c r="E34" i="6"/>
  <c r="F34" i="6" s="1"/>
  <c r="E35" i="6"/>
  <c r="F35" i="6" s="1"/>
  <c r="E36" i="6"/>
  <c r="F36" i="6" s="1"/>
  <c r="E38" i="6"/>
  <c r="F38" i="6" s="1"/>
  <c r="E39" i="6"/>
  <c r="F39" i="6" s="1"/>
  <c r="E40" i="6"/>
  <c r="F40" i="6" s="1"/>
  <c r="E41" i="6"/>
  <c r="F41" i="6" s="1"/>
  <c r="E42" i="6"/>
  <c r="F42" i="6" s="1"/>
  <c r="E43" i="6"/>
  <c r="F43" i="6" s="1"/>
  <c r="E44" i="6"/>
  <c r="F44" i="6" s="1"/>
  <c r="E45" i="6"/>
  <c r="F45" i="6" s="1"/>
  <c r="E47" i="6"/>
  <c r="F47" i="6" s="1"/>
  <c r="E48" i="6"/>
  <c r="F48" i="6" s="1"/>
  <c r="E49" i="6"/>
  <c r="F49" i="6" s="1"/>
  <c r="E50" i="6"/>
  <c r="F50" i="6" s="1"/>
  <c r="E51" i="6"/>
  <c r="F51" i="6" s="1"/>
  <c r="E52" i="6"/>
  <c r="F52" i="6" s="1"/>
  <c r="E53" i="6"/>
  <c r="F53" i="6" s="1"/>
  <c r="E54" i="6"/>
  <c r="F54" i="6" s="1"/>
  <c r="E55" i="6"/>
  <c r="F55" i="6" s="1"/>
  <c r="E56" i="6"/>
  <c r="F56" i="6" s="1"/>
  <c r="E57" i="6"/>
  <c r="F57" i="6" s="1"/>
  <c r="E58" i="6"/>
  <c r="F58" i="6" s="1"/>
  <c r="E59" i="6"/>
  <c r="F59" i="6" s="1"/>
  <c r="E60" i="6"/>
  <c r="F60" i="6" s="1"/>
  <c r="E62" i="6"/>
  <c r="F62" i="6" s="1"/>
  <c r="E63" i="6"/>
  <c r="F63" i="6" s="1"/>
  <c r="E64" i="6"/>
  <c r="F64" i="6" s="1"/>
  <c r="E65" i="6"/>
  <c r="F65" i="6" s="1"/>
  <c r="E66" i="6"/>
  <c r="F66" i="6" s="1"/>
  <c r="E67" i="6"/>
  <c r="F67" i="6" s="1"/>
  <c r="E68" i="6"/>
  <c r="F68" i="6" s="1"/>
  <c r="E69" i="6"/>
  <c r="F69" i="6" s="1"/>
  <c r="E70" i="6"/>
  <c r="F70" i="6" s="1"/>
  <c r="E71" i="6"/>
  <c r="F71" i="6" s="1"/>
  <c r="E72" i="6"/>
  <c r="F72" i="6" s="1"/>
  <c r="E73" i="6"/>
  <c r="F73" i="6" s="1"/>
  <c r="E74" i="6"/>
  <c r="F74" i="6" s="1"/>
  <c r="E75" i="6"/>
  <c r="F75" i="6" s="1"/>
  <c r="E76" i="6"/>
  <c r="F76" i="6" s="1"/>
  <c r="E77" i="6"/>
  <c r="F77" i="6" s="1"/>
  <c r="E78" i="6"/>
  <c r="F78" i="6" s="1"/>
  <c r="E79" i="6"/>
  <c r="F79" i="6" s="1"/>
  <c r="E80" i="6"/>
  <c r="F80" i="6" s="1"/>
  <c r="E81" i="6"/>
  <c r="F81" i="6" s="1"/>
  <c r="E82" i="6"/>
  <c r="F82" i="6" s="1"/>
  <c r="E83" i="6"/>
  <c r="F83" i="6" s="1"/>
  <c r="E84" i="6"/>
  <c r="F84" i="6" s="1"/>
  <c r="E85" i="6"/>
  <c r="F85" i="6" s="1"/>
  <c r="E88" i="6"/>
  <c r="F88" i="6" s="1"/>
  <c r="E89" i="6"/>
  <c r="F89" i="6" s="1"/>
  <c r="E90" i="6"/>
  <c r="F90" i="6" s="1"/>
  <c r="E91" i="6"/>
  <c r="F91" i="6" s="1"/>
  <c r="E92" i="6"/>
  <c r="F92" i="6" s="1"/>
  <c r="E94" i="6"/>
  <c r="F94" i="6" s="1"/>
  <c r="E95" i="6"/>
  <c r="F95" i="6" s="1"/>
  <c r="E96" i="6"/>
  <c r="F96" i="6" s="1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E103" i="6"/>
  <c r="F103" i="6" s="1"/>
  <c r="E104" i="6"/>
  <c r="F104" i="6" s="1"/>
  <c r="E105" i="6"/>
  <c r="F105" i="6" s="1"/>
  <c r="E106" i="6"/>
  <c r="F106" i="6" s="1"/>
  <c r="E107" i="6"/>
  <c r="F107" i="6" s="1"/>
  <c r="E108" i="6"/>
  <c r="F108" i="6" s="1"/>
  <c r="E109" i="6"/>
  <c r="F109" i="6" s="1"/>
  <c r="E110" i="6"/>
  <c r="F110" i="6" s="1"/>
  <c r="E111" i="6"/>
  <c r="F111" i="6" s="1"/>
  <c r="E112" i="6"/>
  <c r="F112" i="6" s="1"/>
  <c r="E113" i="6"/>
  <c r="F113" i="6" s="1"/>
  <c r="E115" i="6"/>
  <c r="F115" i="6" s="1"/>
  <c r="E116" i="6"/>
  <c r="F116" i="6" s="1"/>
  <c r="E117" i="6"/>
  <c r="F117" i="6" s="1"/>
  <c r="E118" i="6"/>
  <c r="F118" i="6" s="1"/>
  <c r="E119" i="6"/>
  <c r="F119" i="6" s="1"/>
  <c r="E120" i="6"/>
  <c r="F120" i="6" s="1"/>
  <c r="E121" i="6"/>
  <c r="F121" i="6" s="1"/>
  <c r="E122" i="6"/>
  <c r="F122" i="6" s="1"/>
  <c r="E123" i="6"/>
  <c r="F123" i="6" s="1"/>
  <c r="E124" i="6"/>
  <c r="F124" i="6" s="1"/>
  <c r="E125" i="6"/>
  <c r="F125" i="6" s="1"/>
  <c r="E126" i="6"/>
  <c r="F126" i="6" s="1"/>
  <c r="E127" i="6"/>
  <c r="F127" i="6" s="1"/>
  <c r="E128" i="6"/>
  <c r="F128" i="6" s="1"/>
  <c r="F36" i="1"/>
  <c r="F7" i="1"/>
  <c r="C105" i="1"/>
  <c r="Q4" i="6"/>
  <c r="Q3" i="6"/>
  <c r="Q2" i="6"/>
  <c r="Q9" i="6"/>
  <c r="Q10" i="6"/>
  <c r="B4" i="9" l="1"/>
  <c r="E4" i="9" s="1"/>
  <c r="B8" i="9"/>
  <c r="C8" i="9" s="1"/>
  <c r="B5" i="9"/>
  <c r="E5" i="9" s="1"/>
  <c r="B7" i="9"/>
  <c r="E7" i="9" s="1"/>
  <c r="B6" i="9"/>
  <c r="E6" i="9" s="1"/>
  <c r="B3" i="9"/>
  <c r="D3" i="9" s="1"/>
  <c r="E9" i="9"/>
  <c r="Q5" i="6"/>
  <c r="C9" i="9"/>
  <c r="D9" i="9"/>
  <c r="A3" i="8"/>
  <c r="B3" i="8" s="1"/>
  <c r="A7" i="8"/>
  <c r="C7" i="8" s="1"/>
  <c r="A4" i="8"/>
  <c r="B4" i="8" s="1"/>
  <c r="A5" i="8"/>
  <c r="C5" i="8" s="1"/>
  <c r="A6" i="8"/>
  <c r="C6" i="8" s="1"/>
  <c r="A8" i="8"/>
  <c r="B8" i="8" s="1"/>
  <c r="A9" i="8"/>
  <c r="B9" i="8" s="1"/>
  <c r="Q11" i="6"/>
  <c r="D72" i="1"/>
  <c r="F72" i="1" s="1"/>
  <c r="D71" i="1"/>
  <c r="F71" i="1" s="1"/>
  <c r="D70" i="1"/>
  <c r="F70" i="1" s="1"/>
  <c r="D60" i="1"/>
  <c r="B13" i="5"/>
  <c r="B11" i="5"/>
  <c r="B4" i="5"/>
  <c r="B3" i="5"/>
  <c r="D58" i="1"/>
  <c r="D55" i="1"/>
  <c r="F55" i="1" s="1"/>
  <c r="C7" i="9" l="1"/>
  <c r="D7" i="9"/>
  <c r="E8" i="9"/>
  <c r="D8" i="9"/>
  <c r="B10" i="9" a="1"/>
  <c r="B10" i="9" s="1"/>
  <c r="D18" i="9" s="1"/>
  <c r="C5" i="9"/>
  <c r="D6" i="9"/>
  <c r="D5" i="9"/>
  <c r="C6" i="9"/>
  <c r="D4" i="9"/>
  <c r="C4" i="9"/>
  <c r="E3" i="9"/>
  <c r="C3" i="9"/>
  <c r="B5" i="8"/>
  <c r="F74" i="1"/>
  <c r="C3" i="8"/>
  <c r="B6" i="8"/>
  <c r="B7" i="8"/>
  <c r="C4" i="8"/>
  <c r="A10" i="8" a="1"/>
  <c r="A10" i="8" s="1"/>
  <c r="C9" i="8"/>
  <c r="C8" i="8"/>
  <c r="F60" i="1"/>
  <c r="B6" i="5"/>
  <c r="D73" i="1"/>
  <c r="D11" i="9" l="1"/>
  <c r="E10" i="9"/>
  <c r="C39" i="1"/>
  <c r="D10" i="9"/>
  <c r="B10" i="8"/>
  <c r="C10" i="8"/>
  <c r="B7" i="5"/>
  <c r="B9" i="5"/>
  <c r="F59" i="1" s="1"/>
  <c r="B8" i="5"/>
  <c r="F58" i="1" s="1"/>
  <c r="D56" i="1"/>
  <c r="D61" i="1" s="1"/>
  <c r="C10" i="9" l="1"/>
  <c r="E15" i="9" s="1"/>
  <c r="B11" i="8"/>
  <c r="C47" i="1" s="1"/>
  <c r="F57" i="1"/>
  <c r="F56" i="1"/>
  <c r="F62" i="1" s="1"/>
  <c r="F6" i="1"/>
  <c r="D21" i="9" l="1"/>
  <c r="F13" i="9"/>
  <c r="F15" i="9"/>
  <c r="F14" i="9"/>
  <c r="E14" i="9"/>
  <c r="D15" i="9"/>
  <c r="D14" i="9"/>
  <c r="D13" i="9"/>
  <c r="E13" i="9"/>
  <c r="F44" i="1"/>
  <c r="F43" i="1"/>
  <c r="F42" i="1"/>
  <c r="F38" i="1"/>
  <c r="F37" i="1"/>
  <c r="F22" i="1"/>
  <c r="F21" i="1"/>
  <c r="F20" i="1"/>
  <c r="F19" i="1"/>
  <c r="F16" i="1"/>
  <c r="F15" i="1"/>
  <c r="F14" i="1"/>
  <c r="F13" i="1"/>
  <c r="F8" i="1"/>
  <c r="F9" i="1"/>
  <c r="F10" i="1"/>
  <c r="D16" i="9" l="1"/>
  <c r="D19" i="9" l="1"/>
  <c r="D22" i="9" s="1"/>
  <c r="D23" i="9" s="1"/>
  <c r="F75" i="1"/>
  <c r="F63" i="1" l="1"/>
  <c r="G63" i="1" s="1"/>
  <c r="F76" i="1"/>
  <c r="G75" i="1"/>
  <c r="F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D18" authorId="0" shapeId="0" xr:uid="{BC216B21-345A-4853-825E-BB526FC496F4}">
      <text>
        <r>
          <rPr>
            <b/>
            <i/>
            <sz val="9"/>
            <color indexed="81"/>
            <rFont val="Calibri"/>
            <family val="2"/>
            <scheme val="minor"/>
          </rPr>
          <t>Autore:</t>
        </r>
        <r>
          <rPr>
            <i/>
            <sz val="9"/>
            <color indexed="81"/>
            <rFont val="Calibri"/>
            <family val="2"/>
            <scheme val="minor"/>
          </rPr>
          <t xml:space="preserve">
In caso di progetti sovracomunali o intercomunali la percentuale massima di copertura del progetto ottenuta a seguito dell’applicazione dell’indice indicato in tabella 1, viene aumentata del 10% per ogni comune dal secondo in poi, fino ad un massimo del 50% e comunque entro l’importo massimo finanziabile per la tipologia di progetto come indicato in tabella 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M1" authorId="0" shapeId="0" xr:uid="{8441EFEA-A02A-41DC-BF87-0DD6A9E4A1EE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Colonna non più presente nel file dei rifiuti di arpae, inserite le tonnellate dell'art. 183...</t>
        </r>
      </text>
    </comment>
    <comment ref="N1" authorId="0" shapeId="0" xr:uid="{ED4C491E-52A6-42AE-8BFA-256F022C4BD6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Colonna non più presente nel file dei rifiuti di arpae, inserite le tonnellate dell'art. 183...</t>
        </r>
      </text>
    </comment>
  </commentList>
</comments>
</file>

<file path=xl/sharedStrings.xml><?xml version="1.0" encoding="utf-8"?>
<sst xmlns="http://schemas.openxmlformats.org/spreadsheetml/2006/main" count="2156" uniqueCount="393">
  <si>
    <t>Ammontare previsto dei costi complessivi di intervento</t>
  </si>
  <si>
    <t>costi NON AMMISSIBILI a contributo</t>
  </si>
  <si>
    <t>ELEGGIBILITA' AI FINI DEL CONTRIBUTO</t>
  </si>
  <si>
    <t>IMPORTO ELEGGIBILE</t>
  </si>
  <si>
    <t>COSTO PREVISTO (€)</t>
  </si>
  <si>
    <t>ENTE RICHIEDENTE</t>
  </si>
  <si>
    <t>CODICE FISCALE/ P.IVA</t>
  </si>
  <si>
    <t>INDIRIZZO</t>
  </si>
  <si>
    <t>PEC</t>
  </si>
  <si>
    <t>DENOMINAZIONE</t>
  </si>
  <si>
    <t>LEGALE RAPPRESENTANTE</t>
  </si>
  <si>
    <t>COGNOME</t>
  </si>
  <si>
    <t>NOME</t>
  </si>
  <si>
    <t>RUOLO</t>
  </si>
  <si>
    <t>C.F.</t>
  </si>
  <si>
    <t>TELEFONO</t>
  </si>
  <si>
    <t>E-MAIL</t>
  </si>
  <si>
    <t>IL SOTTOSCRITTO CHIEDE DI PARTECIPARE AL BANDO PRESENTANDO IL PROGETTO</t>
  </si>
  <si>
    <t>DESCRIZIONE PROGETTO</t>
  </si>
  <si>
    <t>COSTI DEL PROGETTO DETTAGLIATI PER TIPOLOGIA (art. 4)</t>
  </si>
  <si>
    <t>ALLEGA ALLA PRESENTE:</t>
  </si>
  <si>
    <t>LUOGO</t>
  </si>
  <si>
    <t>DATA</t>
  </si>
  <si>
    <t>REFERENTE PROGETTO</t>
  </si>
  <si>
    <t>costi AMMISSIBILI PIENAMENTE</t>
  </si>
  <si>
    <t>TOTALE IMPORTO ELEGGIBILE A CONTRIBUTO</t>
  </si>
  <si>
    <t>TIPOLOGIA COSTO</t>
  </si>
  <si>
    <t>ATTIVITA' PREVISTE (descrizione)</t>
  </si>
  <si>
    <t>Sono compilabili solo le celle con sfondo giallo:</t>
  </si>
  <si>
    <t>Occorre indicare tutte le attività previste dal progetto, ed i costi relativi, con il maggior dettaglio possibile</t>
  </si>
  <si>
    <t xml:space="preserve">Ad ogni attività occorre attribuire una tipologia di costo ai fini di eleggibilità a contributo, tra quelle previste all'art. 4 del bando (vd. le opzioni della tabella a fianco) </t>
  </si>
  <si>
    <t xml:space="preserve">L'indicazione delle attività deve essere riscontrabile nella relazione economica </t>
  </si>
  <si>
    <t>NOTE PER LA COMPILAZIONE:</t>
  </si>
  <si>
    <t>ATTENZIONE: OCCORRE COMPILARE SOLO LE CELLE CON SFONDO GIALLO (le altre sono bloccate e/o compilate in automatico)</t>
  </si>
  <si>
    <t>QUADRO ECONOMICO DI SINTESI (tabella che si autocompila, per procedere occorre compilare il dettaglio dei costi nel foglio "Quadro_Economico")</t>
  </si>
  <si>
    <t>Qualora le righe della tabella non siano sufficienti occorre chiedere ad Atersir un modulo modificato (richiesta a fondolr16@atersir.it)</t>
  </si>
  <si>
    <t>La compilazione con il dettaglio delle attività prevista produce in automatico la compilazione del quadro economico di sintesi presente nel foglio "DOMANDA BANDO"</t>
  </si>
  <si>
    <t>Firmato digitalmente secondo le normative vigenti</t>
  </si>
  <si>
    <t>TIPOLOGIA PROGETTO (art.2)</t>
  </si>
  <si>
    <t>Importo minimo progetti</t>
  </si>
  <si>
    <t>LUOGO/LUOGHI DI SVOLGIMENTO</t>
  </si>
  <si>
    <t>COSTO (€)*</t>
  </si>
  <si>
    <t>CUP</t>
  </si>
  <si>
    <t>AUTORIZZA l’amministrazione concedente al trattamento e all’elaborazione dei dati forniti con la presente dichiarazione, per finalità gestionali e statistiche, anche mediante l’ausilio di mezzi elettronici o automatizzati, nel rispetto della sicurezza e della riservatezza e ai sensi dell’articolo 38 del citato DPR n. 445/2000, ai sensi degli art. 13 e 23 del decreto legislativo 30 giugno 2003, n. 196 (Codice in materia di protezione di dati personali) e successive modifiche ed integrazioni e del Regolamento UE 2016/679, come previsto all’art. 11 del bando.</t>
  </si>
  <si>
    <t>TITOLO Assegnato al progetto</t>
  </si>
  <si>
    <t>DOMANDA DI CONTRIBUTO PER IL MIGLIORAMENTO GESTIONALE DEL SERVIZIO NEI COMUNI DELL’AREA OMOGENEA MONTAGNA</t>
  </si>
  <si>
    <t>Compostiere di comunità</t>
  </si>
  <si>
    <t>Ulteriori elementi tecnologici e di informatizzazione non già previsti dai contratti di servizio</t>
  </si>
  <si>
    <t>TIPOLOGIA DI PROGETTO</t>
  </si>
  <si>
    <t>Centro di raccolta itinerante</t>
  </si>
  <si>
    <t xml:space="preserve">Integrazione dei Piani di Emergenza di cui al D. Lgs. 1/2018 </t>
  </si>
  <si>
    <t>- che il progetto presentato è conforme alla pianificazione di settore, agli strumenti urbanistici generali e attuativi, vigenti o adottati, e alle normative vigenti in materia di tutela della salute dell’uomo e dell’ambiente e di sicurezza sul lavoro</t>
  </si>
  <si>
    <t>DICHIARA L'IMPEGNO DELL'ENTE RAPPRESENTATO AL RISPETTO DEGLI OBBLIGHI (ART.12 DEL BANDO), IN PARTICOLARE DICHIARA CHE:</t>
  </si>
  <si>
    <t>- gli interventi realizzati sono conformi a quelli definiti nella domanda;</t>
  </si>
  <si>
    <t>- a restituire il contributo percepito e i relativi interessi legali per i progetti incompiuti o per i quali vengano persi i requisiti di fruibilità pubblica</t>
  </si>
  <si>
    <t>- verrà assicurata la copertura finanziaria per la parte di spese non coperte da contributo;</t>
  </si>
  <si>
    <t>- la conclusione delle attività avverrà entro i termini stabiliti;</t>
  </si>
  <si>
    <t>- darà immediata comunicazione ad ATERSIR qualora il richiedente intenda rinunciare al contributo concesso e/o alla realizzazione del progetto;</t>
  </si>
  <si>
    <t>- restituirà l’importo percepito, nelle forme previste dal Bando, nel caso di revoca del contributo già liquidato;</t>
  </si>
  <si>
    <t>tipologia di richiedente</t>
  </si>
  <si>
    <t>Comune della Regione Emilia-Romagna</t>
  </si>
  <si>
    <t>Tipologia richiedente (art. 2)</t>
  </si>
  <si>
    <t>NR. DI COMUNI COINVOLTI (art.2), COMPRESO IL COMUNE RICHIEDENTE</t>
  </si>
  <si>
    <t>MASSIMALE (art.3)</t>
  </si>
  <si>
    <t>Nuovo Centro di Raccolta / adeguamento</t>
  </si>
  <si>
    <t>Tutoraggio/facilitazione/informazione/mediazione culturale utenze turistiche</t>
  </si>
  <si>
    <t>Campagna informativa ai fini della riduzione della quantità dei rifiuti urbani prodotti</t>
  </si>
  <si>
    <t>Realizzazione di stazioni di trasferenza/strutture logistiche</t>
  </si>
  <si>
    <t>Servizio di supporto/analisi merceologica/modellizzazione</t>
  </si>
  <si>
    <t>CONTRIBUTO MINIMO (art.3)</t>
  </si>
  <si>
    <t>TEMPI DI REALIZZAZIONE (art.10)</t>
  </si>
  <si>
    <t xml:space="preserve">costi di allestimento </t>
  </si>
  <si>
    <t>costi di esecuzione dell’intervento</t>
  </si>
  <si>
    <t>spese di promozione ed informazione alla cittadinanza (max 5% dei costi di esecuzione/allestimento)</t>
  </si>
  <si>
    <t>TIPOLOGIA DI COSTO CENTRI RACCOLTA / STAZIONI TRASFERENZA E LOGISTICHE</t>
  </si>
  <si>
    <t>* riportare i valori IVA escusa</t>
  </si>
  <si>
    <t>* indicare il costo totale dell'IVA sulle spese ammissibili solo se costituisce un costo non recuperabile per il richiedente</t>
  </si>
  <si>
    <t>* indicare il costo totale dell'IVA tra i costi non ammissibili se costituisce un costo recuperabile per il richiedente</t>
  </si>
  <si>
    <t>- Atto/i di approvazione del progetto, contenente l’impegno all'assunzione in proprio degli oneri non coperti da contributo</t>
  </si>
  <si>
    <t>QUADRO ECONOMICO COSTI DI PROGETTO PER LA REALIZZAZIONE DI CENTRI RACCOLTA / STAZIONI TRASFERENZA E LOGISTICHE (art. 4.1)</t>
  </si>
  <si>
    <t>QUADRO ECONOMICO COSTI ALTRI PROGETTI (art. 4.2)</t>
  </si>
  <si>
    <t>Spese non Ammissibili (IVA se recuperabile, ecc…)</t>
  </si>
  <si>
    <t>- Eventuale altri atti o documenti descrittivi dell'iniziativa, elencati di seguito:</t>
  </si>
  <si>
    <t>totale costi di esecuzione</t>
  </si>
  <si>
    <t>totale costi di allestimento</t>
  </si>
  <si>
    <t>Convalida QUADRO ECONOMICO COSTI CENTRI RACCOLTA / STAZIONI TRASFERENZA E LOGISTICHE (art. 4.1)</t>
  </si>
  <si>
    <t>Spese tecniche</t>
  </si>
  <si>
    <t>Condizioni</t>
  </si>
  <si>
    <t>Spese di promozione ed informazione alla cittadinanza</t>
  </si>
  <si>
    <t>max 5% Costi esecuzione/allestimento</t>
  </si>
  <si>
    <t>costi per l’acquisizione delle aree</t>
  </si>
  <si>
    <t>IVA1 sui costi di esecuzione/allestimento dei CDR /Stazioni (solo se costituisce un costo non recuperabile per il richiedente)</t>
  </si>
  <si>
    <t>IVA2 altri costi (solo se costituisce un costo non recuperabile per il richiedente)</t>
  </si>
  <si>
    <t>totale IVA 2 (altri costi)</t>
  </si>
  <si>
    <t>TIPOLOGIA DI COSTO ALTRI PROGETTI</t>
  </si>
  <si>
    <t>Spesa Ammissibile (con descrizione di dettaglio)</t>
  </si>
  <si>
    <t>IVA su spesa ammissibile (solo se costituisce un costo non recuperabile per il richiedente)</t>
  </si>
  <si>
    <t>QUADRO ECONOMICO COSTI DI PROGETTO PER LA REALIZZAZIONE DI CENTRI RACCOLTA / STAZIONI TRASFERENZA E LOGISTICHE (art. 4.1 BANDO)</t>
  </si>
  <si>
    <t>QUADRO ECONOMICO COSTI ALTRI PROGETTI (art. 4.2 BANDO)</t>
  </si>
  <si>
    <t>costi AMMISSIBILI PIENAMENTE Costi di esecuzione/allestimento + IVA (qualora costo non recuperabile)</t>
  </si>
  <si>
    <t>totale spese ammissibili</t>
  </si>
  <si>
    <t>totale IVA su spesa ammissibile</t>
  </si>
  <si>
    <t>totale spese non ammissibili</t>
  </si>
  <si>
    <t>IVA sulle spese ammissibili (qualora costo non recuperabile)</t>
  </si>
  <si>
    <t xml:space="preserve"> </t>
  </si>
  <si>
    <t>Unione o Associazione di Comuni della Regione Emilia-Romagna</t>
  </si>
  <si>
    <t>massimale</t>
  </si>
  <si>
    <t xml:space="preserve">- verrà citata la Regione Emilia-Romagna e ATERSIR quali enti sostenitori e finanziatori tramite la dicitura “con il contributo di ATERSIR e Regione Emilia-Romagna – Fondo d’Ambito Ex L.R.16/2015” </t>
  </si>
  <si>
    <t>Fototrappole e sistemi di videosorveglianza</t>
  </si>
  <si>
    <t>Comune</t>
  </si>
  <si>
    <t>Abitanti residenti 2023</t>
  </si>
  <si>
    <t>Abitanti equivalenti 2022</t>
  </si>
  <si>
    <t>Contratto</t>
  </si>
  <si>
    <t>RD (t) 2023</t>
  </si>
  <si>
    <t>RIND (t) 2023</t>
  </si>
  <si>
    <t>RSU (t) 2023</t>
  </si>
  <si>
    <t>%RD 2023</t>
  </si>
  <si>
    <t>Area</t>
  </si>
  <si>
    <t>PC</t>
  </si>
  <si>
    <t>Alta Val Tidone</t>
  </si>
  <si>
    <t>IREN - PC</t>
  </si>
  <si>
    <t>montagna</t>
  </si>
  <si>
    <t>Bettola</t>
  </si>
  <si>
    <t>Bobbio</t>
  </si>
  <si>
    <t>Carpaneto Piacentino</t>
  </si>
  <si>
    <t>Cerignale</t>
  </si>
  <si>
    <t>Coli</t>
  </si>
  <si>
    <t>Corte Brugnatella</t>
  </si>
  <si>
    <t>Farini</t>
  </si>
  <si>
    <t>Ferriere</t>
  </si>
  <si>
    <t>Gropparello</t>
  </si>
  <si>
    <t>Lugagnano Val d'Arda</t>
  </si>
  <si>
    <t>Morfasso</t>
  </si>
  <si>
    <t>Ottone</t>
  </si>
  <si>
    <t>Pianello Val Tidone</t>
  </si>
  <si>
    <t>Piozzano</t>
  </si>
  <si>
    <t>Ponte dell'Olio</t>
  </si>
  <si>
    <t>Rivergaro</t>
  </si>
  <si>
    <t>Travo</t>
  </si>
  <si>
    <t>Vernasca</t>
  </si>
  <si>
    <t>Vigolzone</t>
  </si>
  <si>
    <t>Zerba</t>
  </si>
  <si>
    <t>PR</t>
  </si>
  <si>
    <t>Calestano</t>
  </si>
  <si>
    <t>IREN - PR</t>
  </si>
  <si>
    <t>Corniglio</t>
  </si>
  <si>
    <t>Langhirano</t>
  </si>
  <si>
    <t>Lesignano de' Bagni</t>
  </si>
  <si>
    <t>Medesano</t>
  </si>
  <si>
    <t>Monchio delle Corti</t>
  </si>
  <si>
    <t>Neviano degli Arduini</t>
  </si>
  <si>
    <t>Palanzano</t>
  </si>
  <si>
    <t>Salsomaggiore Terme</t>
  </si>
  <si>
    <t>Tizzano Val Parma</t>
  </si>
  <si>
    <t>Traversetolo</t>
  </si>
  <si>
    <t>Albareto</t>
  </si>
  <si>
    <t>Economia</t>
  </si>
  <si>
    <t>Bardi</t>
  </si>
  <si>
    <t>Bedonia</t>
  </si>
  <si>
    <t>Berceto</t>
  </si>
  <si>
    <t>Bore</t>
  </si>
  <si>
    <t>Borgo Val di Taro</t>
  </si>
  <si>
    <t>Compiano</t>
  </si>
  <si>
    <t>Fornovo di Taro</t>
  </si>
  <si>
    <t>Pellegrino Parmense</t>
  </si>
  <si>
    <t>Solignano</t>
  </si>
  <si>
    <t>Terenzo</t>
  </si>
  <si>
    <t>Tornolo</t>
  </si>
  <si>
    <t>Valmozzola</t>
  </si>
  <si>
    <t>Varano de' Melegari</t>
  </si>
  <si>
    <t>Varsi</t>
  </si>
  <si>
    <t>RE</t>
  </si>
  <si>
    <t>Baiso</t>
  </si>
  <si>
    <t>IREN - RE</t>
  </si>
  <si>
    <t>Canossa</t>
  </si>
  <si>
    <t>Carpineti</t>
  </si>
  <si>
    <t>Casina</t>
  </si>
  <si>
    <t>Castellarano</t>
  </si>
  <si>
    <t>Castelnovo ne' Monti</t>
  </si>
  <si>
    <t>San Polo d'Enza</t>
  </si>
  <si>
    <t>Toano</t>
  </si>
  <si>
    <t>Ventasso</t>
  </si>
  <si>
    <t>Vetto</t>
  </si>
  <si>
    <t>Vezzano sul Crostolo</t>
  </si>
  <si>
    <t>Viano</t>
  </si>
  <si>
    <t>Villa Minozzo</t>
  </si>
  <si>
    <t>MO</t>
  </si>
  <si>
    <t>Fanano</t>
  </si>
  <si>
    <t>HERA-RTI-MO</t>
  </si>
  <si>
    <t>Fiumalbo</t>
  </si>
  <si>
    <t>Frassinoro</t>
  </si>
  <si>
    <t>Guiglia</t>
  </si>
  <si>
    <t>Lama Mocogno</t>
  </si>
  <si>
    <t>Marano sul Panaro</t>
  </si>
  <si>
    <t>Montecreto</t>
  </si>
  <si>
    <t>Montefiorino</t>
  </si>
  <si>
    <t>Montese</t>
  </si>
  <si>
    <t>Palagano</t>
  </si>
  <si>
    <t>Pavullo nel Frignano</t>
  </si>
  <si>
    <t>Pievepelago</t>
  </si>
  <si>
    <t>Polinago</t>
  </si>
  <si>
    <t>Riolunato</t>
  </si>
  <si>
    <t>Sestola</t>
  </si>
  <si>
    <t>Zocca</t>
  </si>
  <si>
    <t>Prignano sulla Secchia</t>
  </si>
  <si>
    <t>Serramazzoni</t>
  </si>
  <si>
    <t>BO</t>
  </si>
  <si>
    <t>Alto Reno Terme</t>
  </si>
  <si>
    <t>HERA-RTI-BO</t>
  </si>
  <si>
    <t>Camugnano</t>
  </si>
  <si>
    <t>Castel d'Aiano</t>
  </si>
  <si>
    <t>Castel di Casio</t>
  </si>
  <si>
    <t>Castiglione dei Pepoli</t>
  </si>
  <si>
    <t>Gaggio Montano</t>
  </si>
  <si>
    <t>Grizzana Morandi</t>
  </si>
  <si>
    <t>Lizzano in Belvedere</t>
  </si>
  <si>
    <t>Loiano</t>
  </si>
  <si>
    <t>Marzabotto</t>
  </si>
  <si>
    <t>Monghidoro</t>
  </si>
  <si>
    <t>Monzuno</t>
  </si>
  <si>
    <t>San Benedetto Val di Sambro</t>
  </si>
  <si>
    <t>Vergato</t>
  </si>
  <si>
    <t>Borgo Tossignano</t>
  </si>
  <si>
    <t>Casalfiumanese</t>
  </si>
  <si>
    <t>Castel del Rio</t>
  </si>
  <si>
    <t>Fontanelice</t>
  </si>
  <si>
    <t>Monte San Pietro</t>
  </si>
  <si>
    <t>Monterenzio</t>
  </si>
  <si>
    <t>Pianoro</t>
  </si>
  <si>
    <t>Sasso Marconi</t>
  </si>
  <si>
    <t>RA</t>
  </si>
  <si>
    <t>Brisighella</t>
  </si>
  <si>
    <t>Hera-RTI-RACE</t>
  </si>
  <si>
    <t>Casola Valsenio</t>
  </si>
  <si>
    <t>Riolo Terme</t>
  </si>
  <si>
    <t>FC</t>
  </si>
  <si>
    <t>Bagno di Romagna</t>
  </si>
  <si>
    <t>Mercato Saraceno</t>
  </si>
  <si>
    <t>Premilcuore</t>
  </si>
  <si>
    <t>Santa Sofia</t>
  </si>
  <si>
    <t>Sarsina</t>
  </si>
  <si>
    <t>Sogliano al Rubicone</t>
  </si>
  <si>
    <t>Verghereto</t>
  </si>
  <si>
    <t>RN</t>
  </si>
  <si>
    <t>Casteldelci</t>
  </si>
  <si>
    <t>Montefeltro</t>
  </si>
  <si>
    <t>Maiolo</t>
  </si>
  <si>
    <t>Novafeltria</t>
  </si>
  <si>
    <t>Pennabilli</t>
  </si>
  <si>
    <t>San Leo</t>
  </si>
  <si>
    <t>Sant'Agata Feltria</t>
  </si>
  <si>
    <t>Talamello</t>
  </si>
  <si>
    <t>Montecopiolo</t>
  </si>
  <si>
    <t>Marche Multiservizi</t>
  </si>
  <si>
    <t>Sassofeltrio</t>
  </si>
  <si>
    <t>Prov.</t>
  </si>
  <si>
    <t>- Progetto di fattibilità tecnico economica o progetto del servizio/acquisto, con l’indicazione delle eventuali autorizzazioni, nulla-osta o pareri necessari alla realizzazione dell’opera;</t>
  </si>
  <si>
    <t>Indice iTAP</t>
  </si>
  <si>
    <t>supporto iTAP</t>
  </si>
  <si>
    <t>&lt; 0,3</t>
  </si>
  <si>
    <t>Intervalli iTAP</t>
  </si>
  <si>
    <t>Nr Comuni</t>
  </si>
  <si>
    <t>Supporto %RD</t>
  </si>
  <si>
    <t>&lt; 67%</t>
  </si>
  <si>
    <t>&gt;= 67%</t>
  </si>
  <si>
    <t>Obiettivo PRRB</t>
  </si>
  <si>
    <t>Nr. Comuni</t>
  </si>
  <si>
    <t>comuni partecipanti</t>
  </si>
  <si>
    <t>iTAP</t>
  </si>
  <si>
    <t>Popolazione residente</t>
  </si>
  <si>
    <r>
      <t>I</t>
    </r>
    <r>
      <rPr>
        <vertAlign val="subscript"/>
        <sz val="10"/>
        <color rgb="FF000000"/>
        <rFont val="Arial"/>
        <family val="2"/>
      </rPr>
      <t>TAP</t>
    </r>
    <r>
      <rPr>
        <b/>
        <sz val="11"/>
        <color theme="1"/>
        <rFont val="Arial"/>
        <family val="2"/>
      </rPr>
      <t>&lt;0,3</t>
    </r>
  </si>
  <si>
    <r>
      <t>I</t>
    </r>
    <r>
      <rPr>
        <vertAlign val="subscript"/>
        <sz val="10"/>
        <color rgb="FF000000"/>
        <rFont val="Arial"/>
        <family val="2"/>
      </rPr>
      <t>TAP</t>
    </r>
    <r>
      <rPr>
        <b/>
        <sz val="11"/>
        <color rgb="FF000000"/>
        <rFont val="Arial"/>
        <family val="2"/>
      </rPr>
      <t>&gt;0,6</t>
    </r>
  </si>
  <si>
    <t>&lt;1.000</t>
  </si>
  <si>
    <t>Massimale Tab. 2</t>
  </si>
  <si>
    <t>Contributo MAX</t>
  </si>
  <si>
    <t>Importo a carico del Comune</t>
  </si>
  <si>
    <t>Note</t>
  </si>
  <si>
    <t>totale</t>
  </si>
  <si>
    <t>spese tecniche (max 20% dei costi di esecuzione/allestimento)</t>
  </si>
  <si>
    <t>IVA1 sui costi di esecuzione/allestimento dei CDR /Stazioni</t>
  </si>
  <si>
    <t>totale spese tecniche reali</t>
  </si>
  <si>
    <t>totale spese promozione reali</t>
  </si>
  <si>
    <t>totale costi acquisizione aree reali</t>
  </si>
  <si>
    <r>
      <t>0,3&lt;=</t>
    </r>
    <r>
      <rPr>
        <sz val="10"/>
        <color rgb="FF000000"/>
        <rFont val="Arial"/>
        <family val="2"/>
      </rPr>
      <t>I</t>
    </r>
    <r>
      <rPr>
        <vertAlign val="subscript"/>
        <sz val="10"/>
        <color rgb="FF000000"/>
        <rFont val="Arial"/>
        <family val="2"/>
      </rPr>
      <t>TAP</t>
    </r>
    <r>
      <rPr>
        <b/>
        <sz val="11"/>
        <color rgb="FF000000"/>
        <rFont val="Arial"/>
        <family val="2"/>
      </rPr>
      <t>&lt;=0,6</t>
    </r>
  </si>
  <si>
    <t>&gt; 0,6</t>
  </si>
  <si>
    <t>Tra 0,3 e 0,6</t>
  </si>
  <si>
    <t>Somma (B3:B5)</t>
  </si>
  <si>
    <t>max 20% Costi esecuzione/allestimento</t>
  </si>
  <si>
    <t>costi per l’acquisizione delle aree (max 20% dei costi di esecuzione/allestimento)</t>
  </si>
  <si>
    <t>Soggetto affidatario del servizio di gestione dei rifiuti urbani o proprietario degli assets per conto dei Comuni (con apposita delega)</t>
  </si>
  <si>
    <t>1.000&lt;=X&lt;=5.000</t>
  </si>
  <si>
    <t xml:space="preserve"> &gt;5.000</t>
  </si>
  <si>
    <t>percentuale massima di copertura del progetto</t>
  </si>
  <si>
    <t>%RD medio</t>
  </si>
  <si>
    <t>Calcolo %RD Medio</t>
  </si>
  <si>
    <t xml:space="preserve">TAB. 1 - calcolo percentuale massima di copertura </t>
  </si>
  <si>
    <t>Documentazione obbligatoria:</t>
  </si>
  <si>
    <t>Comporta aumento della % di Raccolta differenziata</t>
  </si>
  <si>
    <t>SI</t>
  </si>
  <si>
    <t>NO</t>
  </si>
  <si>
    <t>Si/No</t>
  </si>
  <si>
    <t>No</t>
  </si>
  <si>
    <t>Si</t>
  </si>
  <si>
    <t>- Relazione di accompagnamento (art. 5 Let A - Bando)</t>
  </si>
  <si>
    <t>Qualora le righe per l'inserimento dei comuni  non siano sufficienti occorre chiedere ad Atersir un modulo modificato (richiesta a fondolr16@atersir.it)</t>
  </si>
  <si>
    <r>
      <t xml:space="preserve">Rapporto tra Abitanti residenti/Abitanti equivalenti </t>
    </r>
    <r>
      <rPr>
        <b/>
        <sz val="11"/>
        <color theme="1"/>
        <rFont val="Arial"/>
        <family val="2"/>
      </rPr>
      <t>(</t>
    </r>
    <r>
      <rPr>
        <sz val="10"/>
        <color rgb="FF000000"/>
        <rFont val="Arial"/>
        <family val="2"/>
      </rPr>
      <t>I</t>
    </r>
    <r>
      <rPr>
        <vertAlign val="subscript"/>
        <sz val="10"/>
        <color rgb="FF000000"/>
        <rFont val="Arial"/>
        <family val="2"/>
      </rPr>
      <t>TAP</t>
    </r>
    <r>
      <rPr>
        <b/>
        <sz val="11"/>
        <color theme="1"/>
        <rFont val="Arial"/>
        <family val="2"/>
      </rPr>
      <t>)</t>
    </r>
  </si>
  <si>
    <t>TAB. 1 - Art. 3 Bando</t>
  </si>
  <si>
    <t>popolazione media dei comuni partecipanti (utilizzata x Tab. 1)</t>
  </si>
  <si>
    <t>RD(t) 2023</t>
  </si>
  <si>
    <t>RSU(t) 2023</t>
  </si>
  <si>
    <t>DESCRIZIONE SINTETICA DELL'INIZIATIVA (max 2.500 caratteri)</t>
  </si>
  <si>
    <t>* riportare i valori IVA esclusa</t>
  </si>
  <si>
    <t>* indicare tra i valori come voce a parte anche il costo totale dell'IVA sulle spese ammissibili se costituisce un costo non recuperabile per il richiedente</t>
  </si>
  <si>
    <t>* indicare tra i valori come voce a parte anche il costo dell'IVA tra i costi non ammissibili se costituisce un costo recuperabile per il richiedente</t>
  </si>
  <si>
    <t>IVA (applicata ad altri costi, esclusi i costi di esecuzione e allestimento)</t>
  </si>
  <si>
    <t>EVENTUALI ALTRI COMUNI PARTECIPANTI AL PROGETTO (anche se in Associazione e/o unione)</t>
  </si>
  <si>
    <t>in caso di progetto pluricomunale  riportare il nominativo dell'Ente capofila ed elencare di seguito tutti i restanti comuni coinvolti. (In caso di Unione/Associazione riportare tutti i comuni partecipanti)</t>
  </si>
  <si>
    <t>Almeno uno dei richiedenti è stato interessato da eventi emergenziali, avvenuti negli anni 2023-2024-2025, riconosciuti attraverso la dichiarazione dello “stato di mobilitazione e/o di emergenza” da parte della Presidenza del Consiglio dei Ministri.)</t>
  </si>
  <si>
    <t xml:space="preserve">Il progetto è stato candidato al PNRR ma non è stato finanziato </t>
  </si>
  <si>
    <t>tetto spese tecniche (20% B6)</t>
  </si>
  <si>
    <t>tetto spese di promozione ed informazione alla cittadinanza (5% B6)</t>
  </si>
  <si>
    <t>tetto costi per l’acquisizione delle aree di intervento (20% B6)</t>
  </si>
  <si>
    <r>
      <t>Valore da utilizzare in relazione come RD</t>
    </r>
    <r>
      <rPr>
        <vertAlign val="subscript"/>
        <sz val="14"/>
        <color rgb="FF000000"/>
        <rFont val="Calibri"/>
        <family val="2"/>
      </rPr>
      <t>0</t>
    </r>
  </si>
  <si>
    <t>Totale</t>
  </si>
  <si>
    <t>RD0 - percentuale di rifiuti urbani differenziati del Comune (o della somma dei Comuni che hanno presentato un progetto sovracomunale) come desumibile dall’ultimo dato ufficiale precedente alla presentazione della domanda</t>
  </si>
  <si>
    <t>Contributo Massimo (art. 3)</t>
  </si>
  <si>
    <t>% massima di contributo Tab. 1 + incremento pluricomunali</t>
  </si>
  <si>
    <t>% di incremento x NR comuni</t>
  </si>
  <si>
    <t>importo eleggibile</t>
  </si>
  <si>
    <t>Contributo MAX indipendentemente dalle spese ammissibili</t>
  </si>
  <si>
    <t>Civitella di Romagna</t>
  </si>
  <si>
    <t>ALEA</t>
  </si>
  <si>
    <t>Dovadola</t>
  </si>
  <si>
    <t>Galeata</t>
  </si>
  <si>
    <t>Modigliana</t>
  </si>
  <si>
    <t>Portico e San Benedetto</t>
  </si>
  <si>
    <t>Predappio</t>
  </si>
  <si>
    <t>Rocca San Casciano</t>
  </si>
  <si>
    <t>Tredozio</t>
  </si>
  <si>
    <t>Comune Montagna</t>
  </si>
  <si>
    <t>Ha partecipato a Progetti x riduzione monouso negli Anni 2016-2023 ?</t>
  </si>
  <si>
    <t>Ha compilato il modulo WEB verificando la strategia?</t>
  </si>
  <si>
    <t>verificata la rispondenza #PlasticFreER ?</t>
  </si>
  <si>
    <t>comune di</t>
  </si>
  <si>
    <t>Nome</t>
  </si>
  <si>
    <t>Provincia</t>
  </si>
  <si>
    <t>Cluster abitanti residenti</t>
  </si>
  <si>
    <t>Tipo di Prelievo</t>
  </si>
  <si>
    <t>Gara/Contratto si o no</t>
  </si>
  <si>
    <t>Gestore del servizio</t>
  </si>
  <si>
    <t>Rifiuti non gestiti RD (t) 2023</t>
  </si>
  <si>
    <t>Rifiuti non gestiti RIND (t) 2023</t>
  </si>
  <si>
    <t>RSU al netto non gestiti RD+RIND 2023</t>
  </si>
  <si>
    <t>RD al netto non gestiti RD 2023</t>
  </si>
  <si>
    <t>RIND al netto non gestiti RIND 2023</t>
  </si>
  <si>
    <t>RIND/Ab res (kg)</t>
  </si>
  <si>
    <t>Tipo Raccolta 2024</t>
  </si>
  <si>
    <t>Cluster RD</t>
  </si>
  <si>
    <t>∑Tmax 2024</t>
  </si>
  <si>
    <t>∑Tmax gestore 2024</t>
  </si>
  <si>
    <t>∑Tmax comune 2024</t>
  </si>
  <si>
    <t>∑Tmax 2024 per Abeq</t>
  </si>
  <si>
    <t>CSL gestore</t>
  </si>
  <si>
    <t>CRT gestore</t>
  </si>
  <si>
    <t>CTS gestore</t>
  </si>
  <si>
    <t>CRD gestore</t>
  </si>
  <si>
    <t>CTR gestore</t>
  </si>
  <si>
    <t>Proventi in CTR gestore</t>
  </si>
  <si>
    <t>CK gestore</t>
  </si>
  <si>
    <t>Ta prima detr gestore</t>
  </si>
  <si>
    <t>Ta dopo detr gestore</t>
  </si>
  <si>
    <t>Detrazioni gestore</t>
  </si>
  <si>
    <t>CSL comune</t>
  </si>
  <si>
    <t>CRT comune</t>
  </si>
  <si>
    <t>CTS comune</t>
  </si>
  <si>
    <t>CRD comune</t>
  </si>
  <si>
    <t>CTR comune</t>
  </si>
  <si>
    <t>Proventi in CTR comune</t>
  </si>
  <si>
    <t>CK comune</t>
  </si>
  <si>
    <t>Rho</t>
  </si>
  <si>
    <t>Proventi in CTR totale</t>
  </si>
  <si>
    <t>Tari</t>
  </si>
  <si>
    <t>IREN</t>
  </si>
  <si>
    <t>PAP</t>
  </si>
  <si>
    <t>STRAD</t>
  </si>
  <si>
    <t>MISTO</t>
  </si>
  <si>
    <t>Tariffa corrispettivo puntuale</t>
  </si>
  <si>
    <t>Tari puntuale</t>
  </si>
  <si>
    <t>HERA RTI</t>
  </si>
  <si>
    <t>Hera-RTI-RA</t>
  </si>
  <si>
    <t>0-5000</t>
  </si>
  <si>
    <t>5000-20000</t>
  </si>
  <si>
    <t>20000-50000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</si>
</sst>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  <numFmt numFmtId="166" formatCode="[$-F800]dddd\,\ mmmm\ dd\,\ yyyy"/>
    <numFmt numFmtId="167" formatCode="_-&quot;€&quot;\ * #,##0_-;\-&quot;€&quot;\ * #,##0_-;_-&quot;€&quot;\ * &quot;-&quot;??_-;_-@_-"/>
    <numFmt numFmtId="168" formatCode="#,##0.00\ &quot;€&quot;"/>
    <numFmt numFmtId="169" formatCode="#,#00"/>
    <numFmt numFmtId="170" formatCode="_-* #,##0.0\ &quot;€&quot;_-;\-* #,##0.0\ &quot;€&quot;_-;_-* &quot;-&quot;??\ &quot;€&quot;_-;_-@_-"/>
    <numFmt numFmtId="171" formatCode="#,###"/>
    <numFmt numFmtId="172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i/>
      <sz val="8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vertAlign val="subscript"/>
      <sz val="14"/>
      <color rgb="FF000000"/>
      <name val="Calibri"/>
      <family val="2"/>
    </font>
    <font>
      <i/>
      <sz val="9"/>
      <color indexed="81"/>
      <name val="Calibri"/>
      <family val="2"/>
      <scheme val="minor"/>
    </font>
    <font>
      <b/>
      <i/>
      <sz val="9"/>
      <color indexed="8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</cellStyleXfs>
  <cellXfs count="316">
    <xf numFmtId="0" fontId="0" fillId="0" borderId="0" xfId="0"/>
    <xf numFmtId="9" fontId="2" fillId="0" borderId="0" xfId="1" applyFont="1" applyBorder="1" applyAlignment="1" applyProtection="1">
      <alignment vertical="center"/>
    </xf>
    <xf numFmtId="9" fontId="4" fillId="0" borderId="0" xfId="1" applyFont="1" applyBorder="1" applyAlignment="1" applyProtection="1">
      <alignment vertical="center"/>
    </xf>
    <xf numFmtId="165" fontId="4" fillId="0" borderId="0" xfId="2" applyNumberFormat="1" applyFont="1" applyBorder="1" applyAlignment="1" applyProtection="1">
      <alignment horizontal="right" vertical="center"/>
    </xf>
    <xf numFmtId="165" fontId="2" fillId="0" borderId="0" xfId="2" applyNumberFormat="1" applyFont="1" applyBorder="1" applyAlignment="1" applyProtection="1">
      <alignment horizontal="right" vertical="center"/>
    </xf>
    <xf numFmtId="0" fontId="10" fillId="6" borderId="0" xfId="0" applyFont="1" applyFill="1"/>
    <xf numFmtId="0" fontId="9" fillId="5" borderId="4" xfId="0" applyFont="1" applyFill="1" applyBorder="1" applyAlignment="1" applyProtection="1">
      <alignment wrapText="1"/>
      <protection locked="0"/>
    </xf>
    <xf numFmtId="49" fontId="2" fillId="0" borderId="0" xfId="2" applyNumberFormat="1" applyFont="1" applyFill="1" applyBorder="1" applyAlignment="1" applyProtection="1">
      <alignment horizontal="right" vertical="center"/>
    </xf>
    <xf numFmtId="0" fontId="16" fillId="6" borderId="0" xfId="0" applyFont="1" applyFill="1" applyAlignment="1">
      <alignment wrapText="1"/>
    </xf>
    <xf numFmtId="0" fontId="16" fillId="6" borderId="0" xfId="0" applyFont="1" applyFill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167" fontId="16" fillId="0" borderId="0" xfId="2" applyNumberFormat="1" applyFont="1" applyFill="1"/>
    <xf numFmtId="0" fontId="18" fillId="0" borderId="0" xfId="0" applyFont="1" applyAlignment="1">
      <alignment horizontal="right" wrapText="1"/>
    </xf>
    <xf numFmtId="0" fontId="19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vertical="center" wrapText="1"/>
    </xf>
    <xf numFmtId="0" fontId="9" fillId="5" borderId="2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168" fontId="2" fillId="0" borderId="1" xfId="2" applyNumberFormat="1" applyFont="1" applyBorder="1" applyAlignment="1" applyProtection="1">
      <alignment horizontal="right" vertical="center"/>
    </xf>
    <xf numFmtId="0" fontId="20" fillId="9" borderId="0" xfId="0" applyFont="1" applyFill="1" applyAlignment="1">
      <alignment vertical="center" wrapText="1"/>
    </xf>
    <xf numFmtId="168" fontId="3" fillId="0" borderId="1" xfId="2" applyNumberFormat="1" applyFont="1" applyFill="1" applyBorder="1" applyAlignment="1" applyProtection="1">
      <alignment horizontal="right" vertical="center"/>
    </xf>
    <xf numFmtId="165" fontId="2" fillId="0" borderId="0" xfId="2" applyNumberFormat="1" applyFont="1" applyFill="1" applyBorder="1" applyAlignment="1" applyProtection="1">
      <alignment horizontal="right" vertical="center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/>
    <xf numFmtId="0" fontId="10" fillId="6" borderId="2" xfId="0" applyFont="1" applyFill="1" applyBorder="1" applyAlignment="1">
      <alignment horizontal="right"/>
    </xf>
    <xf numFmtId="0" fontId="11" fillId="5" borderId="1" xfId="0" applyFont="1" applyFill="1" applyBorder="1" applyAlignment="1">
      <alignment vertical="center"/>
    </xf>
    <xf numFmtId="0" fontId="10" fillId="6" borderId="6" xfId="0" applyFont="1" applyFill="1" applyBorder="1"/>
    <xf numFmtId="0" fontId="12" fillId="6" borderId="4" xfId="0" applyFont="1" applyFill="1" applyBorder="1"/>
    <xf numFmtId="0" fontId="12" fillId="6" borderId="7" xfId="0" applyFont="1" applyFill="1" applyBorder="1" applyAlignment="1">
      <alignment vertical="center" wrapText="1"/>
    </xf>
    <xf numFmtId="0" fontId="11" fillId="6" borderId="0" xfId="0" applyFont="1" applyFill="1" applyAlignment="1">
      <alignment vertical="center"/>
    </xf>
    <xf numFmtId="0" fontId="12" fillId="6" borderId="7" xfId="0" applyFont="1" applyFill="1" applyBorder="1"/>
    <xf numFmtId="0" fontId="12" fillId="6" borderId="4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10" fillId="6" borderId="2" xfId="0" applyFont="1" applyFill="1" applyBorder="1"/>
    <xf numFmtId="0" fontId="12" fillId="6" borderId="3" xfId="0" applyFont="1" applyFill="1" applyBorder="1"/>
    <xf numFmtId="0" fontId="14" fillId="3" borderId="8" xfId="0" applyFont="1" applyFill="1" applyBorder="1" applyAlignment="1">
      <alignment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165" fontId="10" fillId="6" borderId="0" xfId="0" applyNumberFormat="1" applyFont="1" applyFill="1"/>
    <xf numFmtId="49" fontId="2" fillId="2" borderId="1" xfId="2" applyNumberFormat="1" applyFont="1" applyFill="1" applyBorder="1" applyAlignment="1" applyProtection="1">
      <alignment horizontal="left" vertical="top" wrapText="1"/>
      <protection locked="0"/>
    </xf>
    <xf numFmtId="14" fontId="2" fillId="2" borderId="1" xfId="2" applyNumberFormat="1" applyFont="1" applyFill="1" applyBorder="1" applyAlignment="1" applyProtection="1">
      <alignment horizontal="right" vertical="center" wrapText="1"/>
      <protection locked="0"/>
    </xf>
    <xf numFmtId="167" fontId="17" fillId="0" borderId="0" xfId="2" applyNumberFormat="1" applyFont="1" applyFill="1" applyBorder="1" applyAlignment="1" applyProtection="1">
      <alignment wrapText="1"/>
    </xf>
    <xf numFmtId="165" fontId="3" fillId="0" borderId="0" xfId="2" applyNumberFormat="1" applyFont="1" applyFill="1" applyBorder="1" applyAlignment="1" applyProtection="1">
      <alignment horizontal="right" vertical="center"/>
    </xf>
    <xf numFmtId="168" fontId="3" fillId="0" borderId="0" xfId="2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 applyAlignment="1">
      <alignment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6" fillId="9" borderId="2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6" fillId="9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pivotButton="1" applyAlignment="1">
      <alignment horizontal="center" vertical="center" wrapText="1"/>
    </xf>
    <xf numFmtId="167" fontId="16" fillId="0" borderId="0" xfId="2" applyNumberFormat="1" applyFont="1" applyFill="1" applyAlignment="1">
      <alignment wrapText="1"/>
    </xf>
    <xf numFmtId="0" fontId="0" fillId="0" borderId="0" xfId="0" applyAlignment="1">
      <alignment horizontal="center"/>
    </xf>
    <xf numFmtId="0" fontId="23" fillId="10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20" fillId="9" borderId="0" xfId="0" applyFont="1" applyFill="1" applyAlignment="1">
      <alignment horizontal="center" vertical="center" wrapText="1"/>
    </xf>
    <xf numFmtId="0" fontId="19" fillId="6" borderId="13" xfId="0" applyFont="1" applyFill="1" applyBorder="1" applyAlignment="1">
      <alignment horizontal="left" vertical="center"/>
    </xf>
    <xf numFmtId="0" fontId="10" fillId="0" borderId="0" xfId="0" applyFont="1"/>
    <xf numFmtId="0" fontId="0" fillId="0" borderId="12" xfId="0" applyBorder="1" applyAlignment="1">
      <alignment horizontal="right" wrapText="1"/>
    </xf>
    <xf numFmtId="0" fontId="23" fillId="10" borderId="1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8" fontId="16" fillId="0" borderId="0" xfId="2" applyNumberFormat="1" applyFont="1" applyFill="1" applyBorder="1" applyAlignment="1">
      <alignment wrapText="1"/>
    </xf>
    <xf numFmtId="168" fontId="17" fillId="0" borderId="0" xfId="2" applyNumberFormat="1" applyFont="1" applyFill="1" applyBorder="1" applyAlignment="1" applyProtection="1">
      <alignment wrapText="1"/>
    </xf>
    <xf numFmtId="168" fontId="9" fillId="5" borderId="1" xfId="2" applyNumberFormat="1" applyFont="1" applyFill="1" applyBorder="1" applyAlignment="1" applyProtection="1">
      <alignment horizontal="right" vertical="center" wrapText="1"/>
      <protection locked="0"/>
    </xf>
    <xf numFmtId="168" fontId="17" fillId="0" borderId="15" xfId="2" applyNumberFormat="1" applyFont="1" applyFill="1" applyBorder="1" applyAlignment="1">
      <alignment wrapText="1"/>
    </xf>
    <xf numFmtId="168" fontId="19" fillId="0" borderId="1" xfId="2" applyNumberFormat="1" applyFont="1" applyFill="1" applyBorder="1" applyAlignment="1" applyProtection="1">
      <alignment horizontal="right" vertical="center" wrapText="1"/>
    </xf>
    <xf numFmtId="168" fontId="19" fillId="6" borderId="1" xfId="0" applyNumberFormat="1" applyFont="1" applyFill="1" applyBorder="1" applyAlignment="1">
      <alignment vertical="center" wrapText="1"/>
    </xf>
    <xf numFmtId="168" fontId="19" fillId="0" borderId="13" xfId="2" applyNumberFormat="1" applyFont="1" applyFill="1" applyBorder="1" applyAlignment="1" applyProtection="1">
      <alignment horizontal="right" vertical="center" wrapText="1"/>
    </xf>
    <xf numFmtId="10" fontId="0" fillId="0" borderId="0" xfId="0" applyNumberFormat="1"/>
    <xf numFmtId="10" fontId="0" fillId="0" borderId="0" xfId="0" applyNumberFormat="1" applyAlignment="1">
      <alignment vertical="center"/>
    </xf>
    <xf numFmtId="165" fontId="9" fillId="5" borderId="1" xfId="2" applyNumberFormat="1" applyFont="1" applyFill="1" applyBorder="1" applyAlignment="1" applyProtection="1">
      <alignment horizontal="right" vertical="center" wrapText="1"/>
      <protection locked="0"/>
    </xf>
    <xf numFmtId="0" fontId="23" fillId="10" borderId="16" xfId="0" applyFont="1" applyFill="1" applyBorder="1" applyAlignment="1">
      <alignment horizontal="center" vertical="center" wrapText="1"/>
    </xf>
    <xf numFmtId="0" fontId="30" fillId="11" borderId="0" xfId="0" applyFont="1" applyFill="1" applyAlignment="1">
      <alignment horizontal="right"/>
    </xf>
    <xf numFmtId="0" fontId="25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9" fontId="29" fillId="0" borderId="22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4" fontId="16" fillId="0" borderId="0" xfId="2" applyNumberFormat="1" applyFont="1" applyFill="1"/>
    <xf numFmtId="10" fontId="30" fillId="11" borderId="0" xfId="0" applyNumberFormat="1" applyFont="1" applyFill="1" applyAlignment="1">
      <alignment horizontal="right"/>
    </xf>
    <xf numFmtId="0" fontId="2" fillId="0" borderId="1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165" fontId="2" fillId="0" borderId="30" xfId="2" applyNumberFormat="1" applyFont="1" applyBorder="1" applyAlignment="1" applyProtection="1">
      <alignment horizontal="left" vertical="center" wrapText="1"/>
    </xf>
    <xf numFmtId="0" fontId="0" fillId="0" borderId="32" xfId="0" applyBorder="1" applyAlignment="1">
      <alignment horizontal="right" wrapText="1"/>
    </xf>
    <xf numFmtId="4" fontId="16" fillId="0" borderId="31" xfId="2" applyNumberFormat="1" applyFont="1" applyFill="1" applyBorder="1"/>
    <xf numFmtId="4" fontId="18" fillId="0" borderId="0" xfId="2" applyNumberFormat="1" applyFont="1" applyFill="1"/>
    <xf numFmtId="168" fontId="31" fillId="0" borderId="0" xfId="2" applyNumberFormat="1" applyFont="1" applyFill="1" applyBorder="1" applyAlignment="1" applyProtection="1">
      <alignment horizontal="left" vertical="center" wrapText="1"/>
    </xf>
    <xf numFmtId="0" fontId="16" fillId="0" borderId="27" xfId="0" applyFont="1" applyBorder="1" applyAlignment="1">
      <alignment wrapText="1"/>
    </xf>
    <xf numFmtId="0" fontId="18" fillId="7" borderId="25" xfId="0" applyFont="1" applyFill="1" applyBorder="1" applyAlignment="1">
      <alignment wrapText="1"/>
    </xf>
    <xf numFmtId="0" fontId="16" fillId="0" borderId="26" xfId="0" applyFont="1" applyBorder="1" applyAlignment="1">
      <alignment wrapText="1"/>
    </xf>
    <xf numFmtId="168" fontId="16" fillId="0" borderId="0" xfId="2" applyNumberFormat="1" applyFont="1" applyFill="1" applyAlignment="1"/>
    <xf numFmtId="0" fontId="4" fillId="0" borderId="3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9" fontId="4" fillId="0" borderId="4" xfId="1" applyFont="1" applyBorder="1" applyAlignment="1" applyProtection="1">
      <alignment vertical="center"/>
    </xf>
    <xf numFmtId="0" fontId="16" fillId="12" borderId="0" xfId="2" applyNumberFormat="1" applyFont="1" applyFill="1" applyAlignment="1">
      <alignment wrapText="1"/>
    </xf>
    <xf numFmtId="167" fontId="16" fillId="12" borderId="0" xfId="2" applyNumberFormat="1" applyFont="1" applyFill="1" applyAlignment="1">
      <alignment wrapText="1"/>
    </xf>
    <xf numFmtId="0" fontId="16" fillId="0" borderId="13" xfId="0" applyFont="1" applyBorder="1" applyAlignment="1">
      <alignment horizontal="center" vertical="center"/>
    </xf>
    <xf numFmtId="3" fontId="0" fillId="8" borderId="2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 wrapText="1"/>
    </xf>
    <xf numFmtId="164" fontId="16" fillId="0" borderId="0" xfId="2" applyFont="1" applyFill="1"/>
    <xf numFmtId="0" fontId="20" fillId="8" borderId="2" xfId="0" applyFont="1" applyFill="1" applyBorder="1" applyAlignment="1">
      <alignment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9" fontId="4" fillId="0" borderId="1" xfId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9" fontId="18" fillId="13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0" fillId="3" borderId="28" xfId="0" applyFill="1" applyBorder="1" applyAlignment="1">
      <alignment wrapText="1"/>
    </xf>
    <xf numFmtId="0" fontId="0" fillId="3" borderId="29" xfId="0" applyFill="1" applyBorder="1" applyAlignment="1">
      <alignment horizontal="center" vertical="center" wrapText="1"/>
    </xf>
    <xf numFmtId="0" fontId="36" fillId="3" borderId="29" xfId="0" applyFont="1" applyFill="1" applyBorder="1" applyAlignment="1">
      <alignment vertical="center" wrapText="1"/>
    </xf>
    <xf numFmtId="0" fontId="0" fillId="3" borderId="30" xfId="0" applyFill="1" applyBorder="1" applyAlignment="1">
      <alignment wrapText="1"/>
    </xf>
    <xf numFmtId="0" fontId="5" fillId="3" borderId="28" xfId="0" applyFont="1" applyFill="1" applyBorder="1" applyAlignment="1">
      <alignment wrapText="1"/>
    </xf>
    <xf numFmtId="0" fontId="5" fillId="3" borderId="30" xfId="0" applyFont="1" applyFill="1" applyBorder="1" applyAlignment="1">
      <alignment wrapText="1"/>
    </xf>
    <xf numFmtId="168" fontId="3" fillId="10" borderId="1" xfId="2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wrapText="1"/>
    </xf>
    <xf numFmtId="10" fontId="16" fillId="0" borderId="0" xfId="2" applyNumberFormat="1" applyFont="1" applyFill="1"/>
    <xf numFmtId="0" fontId="9" fillId="0" borderId="4" xfId="0" applyFont="1" applyBorder="1" applyAlignment="1">
      <alignment wrapText="1"/>
    </xf>
    <xf numFmtId="168" fontId="13" fillId="0" borderId="1" xfId="2" applyNumberFormat="1" applyFont="1" applyFill="1" applyBorder="1" applyAlignment="1" applyProtection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" fontId="38" fillId="15" borderId="37" xfId="0" applyNumberFormat="1" applyFont="1" applyFill="1" applyBorder="1" applyAlignment="1">
      <alignment horizontal="center" vertical="center" wrapText="1"/>
    </xf>
    <xf numFmtId="1" fontId="38" fillId="15" borderId="38" xfId="0" applyNumberFormat="1" applyFont="1" applyFill="1" applyBorder="1" applyAlignment="1">
      <alignment horizontal="center" vertical="center" wrapText="1"/>
    </xf>
    <xf numFmtId="0" fontId="38" fillId="15" borderId="39" xfId="0" applyFont="1" applyFill="1" applyBorder="1" applyAlignment="1">
      <alignment horizontal="center" vertical="center" wrapText="1"/>
    </xf>
    <xf numFmtId="169" fontId="19" fillId="0" borderId="1" xfId="2" applyNumberFormat="1" applyFont="1" applyBorder="1" applyAlignment="1">
      <alignment horizontal="center" vertical="center"/>
    </xf>
    <xf numFmtId="1" fontId="19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9" fillId="9" borderId="1" xfId="0" applyFont="1" applyFill="1" applyBorder="1" applyAlignment="1">
      <alignment horizontal="center" vertical="center" wrapText="1"/>
    </xf>
    <xf numFmtId="3" fontId="16" fillId="9" borderId="1" xfId="0" applyNumberFormat="1" applyFont="1" applyFill="1" applyBorder="1" applyAlignment="1">
      <alignment horizontal="center"/>
    </xf>
    <xf numFmtId="171" fontId="16" fillId="9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3" fontId="16" fillId="12" borderId="1" xfId="0" applyNumberFormat="1" applyFont="1" applyFill="1" applyBorder="1" applyAlignment="1">
      <alignment horizontal="center"/>
    </xf>
    <xf numFmtId="171" fontId="16" fillId="12" borderId="1" xfId="0" applyNumberFormat="1" applyFont="1" applyFill="1" applyBorder="1" applyAlignment="1">
      <alignment horizontal="center" vertical="center"/>
    </xf>
    <xf numFmtId="0" fontId="16" fillId="0" borderId="4" xfId="0" applyFont="1" applyBorder="1"/>
    <xf numFmtId="3" fontId="16" fillId="9" borderId="13" xfId="0" applyNumberFormat="1" applyFont="1" applyFill="1" applyBorder="1" applyAlignment="1">
      <alignment horizontal="center"/>
    </xf>
    <xf numFmtId="171" fontId="16" fillId="9" borderId="13" xfId="0" applyNumberFormat="1" applyFont="1" applyFill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49" fontId="39" fillId="9" borderId="1" xfId="4" applyNumberFormat="1" applyFont="1" applyFill="1" applyBorder="1" applyAlignment="1">
      <alignment horizontal="center" vertical="center" wrapText="1"/>
    </xf>
    <xf numFmtId="49" fontId="39" fillId="9" borderId="5" xfId="4" applyNumberFormat="1" applyFont="1" applyFill="1" applyBorder="1" applyAlignment="1">
      <alignment horizontal="center" vertical="center" wrapText="1"/>
    </xf>
    <xf numFmtId="170" fontId="42" fillId="16" borderId="40" xfId="0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72" fontId="16" fillId="9" borderId="1" xfId="0" applyNumberFormat="1" applyFont="1" applyFill="1" applyBorder="1" applyAlignment="1">
      <alignment horizontal="center" vertical="center"/>
    </xf>
    <xf numFmtId="0" fontId="43" fillId="9" borderId="1" xfId="4" applyFont="1" applyFill="1" applyBorder="1" applyAlignment="1">
      <alignment horizontal="center" vertical="center" wrapText="1"/>
    </xf>
    <xf numFmtId="44" fontId="16" fillId="16" borderId="1" xfId="0" applyNumberFormat="1" applyFont="1" applyFill="1" applyBorder="1"/>
    <xf numFmtId="44" fontId="16" fillId="0" borderId="1" xfId="0" applyNumberFormat="1" applyFont="1" applyBorder="1"/>
    <xf numFmtId="10" fontId="16" fillId="0" borderId="1" xfId="1" applyNumberFormat="1" applyFont="1" applyBorder="1"/>
    <xf numFmtId="44" fontId="16" fillId="0" borderId="2" xfId="0" applyNumberFormat="1" applyFont="1" applyBorder="1"/>
    <xf numFmtId="0" fontId="16" fillId="12" borderId="4" xfId="0" applyFont="1" applyFill="1" applyBorder="1"/>
    <xf numFmtId="0" fontId="16" fillId="12" borderId="1" xfId="0" applyFont="1" applyFill="1" applyBorder="1"/>
    <xf numFmtId="172" fontId="16" fillId="12" borderId="1" xfId="0" applyNumberFormat="1" applyFont="1" applyFill="1" applyBorder="1" applyAlignment="1">
      <alignment horizontal="center" vertical="center"/>
    </xf>
    <xf numFmtId="0" fontId="43" fillId="12" borderId="1" xfId="4" applyFont="1" applyFill="1" applyBorder="1" applyAlignment="1">
      <alignment horizontal="center" vertical="center" wrapText="1"/>
    </xf>
    <xf numFmtId="9" fontId="43" fillId="12" borderId="1" xfId="1" applyFont="1" applyFill="1" applyBorder="1" applyAlignment="1">
      <alignment horizontal="center" vertical="center" wrapText="1"/>
    </xf>
    <xf numFmtId="44" fontId="16" fillId="12" borderId="1" xfId="0" applyNumberFormat="1" applyFont="1" applyFill="1" applyBorder="1"/>
    <xf numFmtId="10" fontId="16" fillId="12" borderId="1" xfId="1" applyNumberFormat="1" applyFont="1" applyFill="1" applyBorder="1"/>
    <xf numFmtId="0" fontId="16" fillId="0" borderId="11" xfId="0" applyFont="1" applyBorder="1"/>
    <xf numFmtId="0" fontId="16" fillId="0" borderId="13" xfId="0" applyFont="1" applyBorder="1"/>
    <xf numFmtId="172" fontId="16" fillId="9" borderId="13" xfId="0" applyNumberFormat="1" applyFont="1" applyFill="1" applyBorder="1" applyAlignment="1">
      <alignment horizontal="center" vertical="center"/>
    </xf>
    <xf numFmtId="0" fontId="43" fillId="9" borderId="13" xfId="4" applyFont="1" applyFill="1" applyBorder="1" applyAlignment="1">
      <alignment horizontal="center" vertical="center" wrapText="1"/>
    </xf>
    <xf numFmtId="44" fontId="16" fillId="16" borderId="13" xfId="0" applyNumberFormat="1" applyFont="1" applyFill="1" applyBorder="1"/>
    <xf numFmtId="44" fontId="16" fillId="0" borderId="13" xfId="0" applyNumberFormat="1" applyFont="1" applyBorder="1"/>
    <xf numFmtId="10" fontId="16" fillId="0" borderId="13" xfId="1" applyNumberFormat="1" applyFont="1" applyBorder="1"/>
    <xf numFmtId="44" fontId="16" fillId="0" borderId="10" xfId="0" applyNumberFormat="1" applyFont="1" applyBorder="1"/>
    <xf numFmtId="3" fontId="16" fillId="9" borderId="1" xfId="0" applyNumberFormat="1" applyFont="1" applyFill="1" applyBorder="1" applyAlignment="1">
      <alignment horizontal="center" wrapText="1"/>
    </xf>
    <xf numFmtId="3" fontId="16" fillId="12" borderId="1" xfId="0" applyNumberFormat="1" applyFont="1" applyFill="1" applyBorder="1" applyAlignment="1">
      <alignment horizontal="center" wrapText="1"/>
    </xf>
    <xf numFmtId="3" fontId="16" fillId="9" borderId="13" xfId="0" applyNumberFormat="1" applyFont="1" applyFill="1" applyBorder="1" applyAlignment="1">
      <alignment horizontal="center" wrapText="1"/>
    </xf>
    <xf numFmtId="10" fontId="0" fillId="0" borderId="0" xfId="1" applyNumberFormat="1" applyFont="1"/>
    <xf numFmtId="4" fontId="39" fillId="9" borderId="1" xfId="0" applyNumberFormat="1" applyFont="1" applyFill="1" applyBorder="1" applyAlignment="1">
      <alignment horizontal="center" vertical="center" wrapText="1"/>
    </xf>
    <xf numFmtId="4" fontId="16" fillId="9" borderId="1" xfId="0" applyNumberFormat="1" applyFont="1" applyFill="1" applyBorder="1" applyAlignment="1">
      <alignment horizontal="center"/>
    </xf>
    <xf numFmtId="4" fontId="16" fillId="12" borderId="1" xfId="0" applyNumberFormat="1" applyFont="1" applyFill="1" applyBorder="1" applyAlignment="1">
      <alignment horizontal="center"/>
    </xf>
    <xf numFmtId="4" fontId="16" fillId="9" borderId="13" xfId="0" applyNumberFormat="1" applyFont="1" applyFill="1" applyBorder="1" applyAlignment="1">
      <alignment horizontal="center"/>
    </xf>
    <xf numFmtId="4" fontId="0" fillId="0" borderId="0" xfId="0" applyNumberFormat="1"/>
    <xf numFmtId="4" fontId="0" fillId="0" borderId="1" xfId="5" applyNumberFormat="1" applyFont="1" applyBorder="1" applyAlignment="1">
      <alignment vertical="center"/>
    </xf>
    <xf numFmtId="4" fontId="0" fillId="0" borderId="0" xfId="0" applyNumberFormat="1" applyAlignment="1">
      <alignment vertical="center" wrapText="1"/>
    </xf>
    <xf numFmtId="49" fontId="2" fillId="2" borderId="2" xfId="2" applyNumberFormat="1" applyFont="1" applyFill="1" applyBorder="1" applyAlignment="1" applyProtection="1">
      <alignment horizontal="left" vertical="top" wrapText="1"/>
      <protection locked="0"/>
    </xf>
    <xf numFmtId="49" fontId="2" fillId="2" borderId="3" xfId="2" applyNumberFormat="1" applyFont="1" applyFill="1" applyBorder="1" applyAlignment="1" applyProtection="1">
      <alignment horizontal="left" vertical="top" wrapText="1"/>
      <protection locked="0"/>
    </xf>
    <xf numFmtId="49" fontId="2" fillId="2" borderId="4" xfId="2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5" fontId="3" fillId="0" borderId="2" xfId="2" applyNumberFormat="1" applyFont="1" applyFill="1" applyBorder="1" applyAlignment="1" applyProtection="1">
      <alignment horizontal="right" vertical="center"/>
    </xf>
    <xf numFmtId="165" fontId="3" fillId="0" borderId="3" xfId="2" applyNumberFormat="1" applyFont="1" applyFill="1" applyBorder="1" applyAlignment="1" applyProtection="1">
      <alignment horizontal="right" vertical="center"/>
    </xf>
    <xf numFmtId="165" fontId="3" fillId="0" borderId="4" xfId="2" applyNumberFormat="1" applyFont="1" applyFill="1" applyBorder="1" applyAlignment="1" applyProtection="1">
      <alignment horizontal="right" vertical="center"/>
    </xf>
    <xf numFmtId="165" fontId="3" fillId="0" borderId="2" xfId="2" applyNumberFormat="1" applyFont="1" applyFill="1" applyBorder="1" applyAlignment="1" applyProtection="1">
      <alignment horizontal="right" vertical="center" wrapText="1"/>
    </xf>
    <xf numFmtId="165" fontId="3" fillId="0" borderId="3" xfId="2" applyNumberFormat="1" applyFont="1" applyFill="1" applyBorder="1" applyAlignment="1" applyProtection="1">
      <alignment horizontal="right" vertical="center" wrapText="1"/>
    </xf>
    <xf numFmtId="165" fontId="3" fillId="0" borderId="4" xfId="2" applyNumberFormat="1" applyFont="1" applyFill="1" applyBorder="1" applyAlignment="1" applyProtection="1">
      <alignment horizontal="right" vertical="center" wrapText="1"/>
    </xf>
    <xf numFmtId="168" fontId="31" fillId="0" borderId="9" xfId="2" applyNumberFormat="1" applyFont="1" applyFill="1" applyBorder="1" applyAlignment="1" applyProtection="1">
      <alignment horizontal="left" vertical="center" wrapText="1"/>
    </xf>
    <xf numFmtId="168" fontId="31" fillId="0" borderId="0" xfId="2" applyNumberFormat="1" applyFont="1" applyFill="1" applyBorder="1" applyAlignment="1" applyProtection="1">
      <alignment horizontal="left" vertical="center" wrapText="1"/>
    </xf>
    <xf numFmtId="49" fontId="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2" fillId="2" borderId="3" xfId="2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2" applyNumberFormat="1" applyFont="1" applyFill="1" applyBorder="1" applyAlignment="1" applyProtection="1">
      <alignment horizontal="left" vertical="center" wrapText="1"/>
      <protection locked="0"/>
    </xf>
    <xf numFmtId="49" fontId="15" fillId="2" borderId="1" xfId="3" applyNumberFormat="1" applyFill="1" applyBorder="1" applyAlignment="1" applyProtection="1">
      <alignment horizontal="left" vertical="center" wrapText="1"/>
      <protection locked="0"/>
    </xf>
    <xf numFmtId="49" fontId="3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36" fillId="3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2" borderId="1" xfId="2" applyNumberFormat="1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left" vertical="center" wrapText="1"/>
    </xf>
    <xf numFmtId="49" fontId="2" fillId="2" borderId="13" xfId="2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wrapText="1"/>
    </xf>
    <xf numFmtId="10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4" fontId="6" fillId="0" borderId="1" xfId="2" applyNumberFormat="1" applyFont="1" applyFill="1" applyBorder="1" applyAlignment="1" applyProtection="1">
      <alignment horizontal="right" vertical="center" wrapText="1"/>
    </xf>
    <xf numFmtId="44" fontId="8" fillId="0" borderId="2" xfId="0" applyNumberFormat="1" applyFont="1" applyBorder="1" applyAlignment="1">
      <alignment horizontal="right" vertical="center"/>
    </xf>
    <xf numFmtId="44" fontId="8" fillId="0" borderId="3" xfId="0" applyNumberFormat="1" applyFont="1" applyBorder="1" applyAlignment="1">
      <alignment horizontal="right" vertical="center"/>
    </xf>
    <xf numFmtId="44" fontId="8" fillId="0" borderId="4" xfId="0" applyNumberFormat="1" applyFont="1" applyBorder="1" applyAlignment="1">
      <alignment horizontal="right" vertical="center"/>
    </xf>
    <xf numFmtId="1" fontId="2" fillId="6" borderId="2" xfId="2" applyNumberFormat="1" applyFont="1" applyFill="1" applyBorder="1" applyAlignment="1" applyProtection="1">
      <alignment horizontal="right" vertical="center" wrapText="1"/>
      <protection locked="0"/>
    </xf>
    <xf numFmtId="1" fontId="2" fillId="6" borderId="3" xfId="2" applyNumberFormat="1" applyFont="1" applyFill="1" applyBorder="1" applyAlignment="1" applyProtection="1">
      <alignment horizontal="right" vertical="center" wrapText="1"/>
      <protection locked="0"/>
    </xf>
    <xf numFmtId="1" fontId="2" fillId="6" borderId="4" xfId="2" applyNumberFormat="1" applyFont="1" applyFill="1" applyBorder="1" applyAlignment="1" applyProtection="1">
      <alignment horizontal="right" vertical="center" wrapText="1"/>
      <protection locked="0"/>
    </xf>
    <xf numFmtId="49" fontId="2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0" fontId="16" fillId="6" borderId="33" xfId="0" applyFont="1" applyFill="1" applyBorder="1" applyAlignment="1">
      <alignment horizontal="right" wrapText="1"/>
    </xf>
    <xf numFmtId="0" fontId="16" fillId="6" borderId="0" xfId="0" applyFont="1" applyFill="1" applyAlignment="1">
      <alignment horizontal="right" wrapText="1"/>
    </xf>
    <xf numFmtId="168" fontId="16" fillId="6" borderId="0" xfId="0" applyNumberFormat="1" applyFont="1" applyFill="1" applyAlignment="1">
      <alignment horizontal="right" vertical="center"/>
    </xf>
    <xf numFmtId="0" fontId="16" fillId="6" borderId="34" xfId="0" applyFont="1" applyFill="1" applyBorder="1" applyAlignment="1">
      <alignment horizontal="right" vertical="center"/>
    </xf>
    <xf numFmtId="168" fontId="16" fillId="0" borderId="21" xfId="2" applyNumberFormat="1" applyFont="1" applyFill="1" applyBorder="1" applyAlignment="1">
      <alignment horizontal="right"/>
    </xf>
    <xf numFmtId="168" fontId="16" fillId="0" borderId="22" xfId="2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left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167" fontId="17" fillId="0" borderId="24" xfId="2" applyNumberFormat="1" applyFont="1" applyFill="1" applyBorder="1" applyAlignment="1" applyProtection="1">
      <alignment horizontal="right" wrapText="1"/>
    </xf>
    <xf numFmtId="167" fontId="17" fillId="0" borderId="21" xfId="2" applyNumberFormat="1" applyFont="1" applyFill="1" applyBorder="1" applyAlignment="1" applyProtection="1">
      <alignment horizontal="right" wrapText="1"/>
    </xf>
    <xf numFmtId="167" fontId="17" fillId="0" borderId="33" xfId="2" applyNumberFormat="1" applyFont="1" applyFill="1" applyBorder="1" applyAlignment="1" applyProtection="1">
      <alignment horizontal="right" wrapText="1"/>
    </xf>
    <xf numFmtId="167" fontId="17" fillId="0" borderId="0" xfId="2" applyNumberFormat="1" applyFont="1" applyFill="1" applyBorder="1" applyAlignment="1" applyProtection="1">
      <alignment horizontal="right" wrapText="1"/>
    </xf>
    <xf numFmtId="168" fontId="16" fillId="0" borderId="0" xfId="0" applyNumberFormat="1" applyFont="1" applyAlignment="1">
      <alignment horizontal="right" vertical="center"/>
    </xf>
    <xf numFmtId="168" fontId="16" fillId="0" borderId="34" xfId="0" applyNumberFormat="1" applyFont="1" applyBorder="1" applyAlignment="1">
      <alignment horizontal="right" vertical="center"/>
    </xf>
    <xf numFmtId="167" fontId="32" fillId="0" borderId="7" xfId="2" applyNumberFormat="1" applyFont="1" applyFill="1" applyBorder="1" applyAlignment="1" applyProtection="1">
      <alignment horizontal="center" wrapText="1"/>
    </xf>
    <xf numFmtId="0" fontId="24" fillId="0" borderId="17" xfId="0" applyFont="1" applyBorder="1"/>
    <xf numFmtId="0" fontId="24" fillId="0" borderId="18" xfId="0" applyFont="1" applyBorder="1"/>
    <xf numFmtId="0" fontId="25" fillId="0" borderId="23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67" fontId="17" fillId="0" borderId="23" xfId="2" applyNumberFormat="1" applyFont="1" applyFill="1" applyBorder="1" applyAlignment="1" applyProtection="1">
      <alignment horizontal="right" wrapText="1"/>
    </xf>
    <xf numFmtId="167" fontId="17" fillId="0" borderId="19" xfId="2" applyNumberFormat="1" applyFont="1" applyFill="1" applyBorder="1" applyAlignment="1" applyProtection="1">
      <alignment horizontal="right" wrapText="1"/>
    </xf>
    <xf numFmtId="9" fontId="16" fillId="0" borderId="19" xfId="0" applyNumberFormat="1" applyFont="1" applyBorder="1" applyAlignment="1">
      <alignment horizontal="right"/>
    </xf>
    <xf numFmtId="9" fontId="16" fillId="0" borderId="20" xfId="0" applyNumberFormat="1" applyFont="1" applyBorder="1" applyAlignment="1">
      <alignment horizontal="right"/>
    </xf>
    <xf numFmtId="9" fontId="16" fillId="0" borderId="0" xfId="0" applyNumberFormat="1" applyFont="1" applyAlignment="1">
      <alignment horizontal="right" vertical="center"/>
    </xf>
    <xf numFmtId="9" fontId="16" fillId="0" borderId="34" xfId="0" applyNumberFormat="1" applyFont="1" applyBorder="1" applyAlignment="1">
      <alignment horizontal="right" vertical="center"/>
    </xf>
    <xf numFmtId="167" fontId="18" fillId="11" borderId="0" xfId="2" applyNumberFormat="1" applyFont="1" applyFill="1" applyAlignment="1">
      <alignment horizontal="center" vertical="center" wrapText="1"/>
    </xf>
  </cellXfs>
  <cellStyles count="6">
    <cellStyle name="Collegamento ipertestuale" xfId="3" builtinId="8"/>
    <cellStyle name="Migliaia" xfId="5" builtinId="3"/>
    <cellStyle name="Normale" xfId="0" builtinId="0"/>
    <cellStyle name="Normale 2" xfId="4" xr:uid="{7F41B67B-E0AA-43CE-A1B1-24D878A9C241}"/>
    <cellStyle name="Percentuale" xfId="1" builtinId="5"/>
    <cellStyle name="Valuta" xfId="2" builtinId="4"/>
  </cellStyles>
  <dxfs count="162"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172" formatCode="0.0%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1" formatCode="#,###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1" formatCode="#,###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1" formatCode="#,###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1" formatCode="#,###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1" formatCode="#,###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1" formatCode="#,###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1" formatCode="#,###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#,#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alignment vertical="center" textRotation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indent="0" justifyLastLine="0" shrinkToFit="0" readingOrder="0"/>
    </dxf>
    <dxf>
      <numFmt numFmtId="4" formatCode="#,##0.00"/>
      <alignment vertical="center" textRotation="0" indent="0" justifyLastLine="0" shrinkToFit="0" readingOrder="0"/>
    </dxf>
    <dxf>
      <numFmt numFmtId="4" formatCode="#,##0.00"/>
      <alignment vertical="center" textRotation="0" indent="0" justifyLastLine="0" shrinkToFit="0" readingOrder="0"/>
    </dxf>
    <dxf>
      <numFmt numFmtId="4" formatCode="#,##0.00"/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3" formatCode="#,##0"/>
      <alignment vertical="center" textRotation="0" indent="0" justifyLastLine="0" shrinkToFit="0" readingOrder="0"/>
    </dxf>
    <dxf>
      <numFmt numFmtId="3" formatCode="#,##0"/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€&quot;\ 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€&quot;\ #,##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#,##0.00\ &quot;€&quot;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5" formatCode="&quot;€&quot;\ #,##0.00"/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protection locked="1" hidden="0"/>
    </dxf>
  </dxfs>
  <tableStyles count="1" defaultTableStyle="TableStyleMedium2" defaultPivotStyle="PivotStyleLight16">
    <tableStyle name="Invisible" pivot="0" table="0" count="0" xr9:uid="{F8F28C6D-01C2-42DF-9B05-ED207DFCE4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925286</xdr:colOff>
      <xdr:row>0</xdr:row>
      <xdr:rowOff>27214</xdr:rowOff>
    </xdr:from>
    <xdr:to>
      <xdr:col>1</xdr:col>
      <xdr:colOff>2299608</xdr:colOff>
      <xdr:row>0</xdr:row>
      <xdr:rowOff>844316</xdr:rowOff>
    </xdr:to>
    <xdr:pic>
      <xdr:nvPicPr>
        <xdr:cNvPr id="2" name="Immagine 1" descr="ATERSIR-Marchio-RGB">
          <a:extLst>
            <a:ext uri="{FF2B5EF4-FFF2-40B4-BE49-F238E27FC236}">
              <a16:creationId xmlns:a16="http://schemas.microsoft.com/office/drawing/2014/main" id="{376C1315-7FD5-4B67-B3CF-4A693E2B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886" y="27214"/>
          <a:ext cx="1374322" cy="81710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925286</xdr:colOff>
      <xdr:row>48</xdr:row>
      <xdr:rowOff>27214</xdr:rowOff>
    </xdr:from>
    <xdr:ext cx="1374322" cy="817102"/>
    <xdr:pic>
      <xdr:nvPicPr>
        <xdr:cNvPr id="3" name="Immagine 2" descr="ATERSIR-Marchio-RGB">
          <a:extLst>
            <a:ext uri="{FF2B5EF4-FFF2-40B4-BE49-F238E27FC236}">
              <a16:creationId xmlns:a16="http://schemas.microsoft.com/office/drawing/2014/main" id="{A63C68FC-2B8E-414C-A13B-F3F4CE12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886" y="24382639"/>
          <a:ext cx="1374322" cy="81710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5582.506407523149" createdVersion="8" refreshedVersion="8" minRefreshableVersion="3" recordCount="119" xr:uid="{78F51D6F-9B6A-4957-A1F5-4233C19D5164}">
  <cacheSource type="worksheet">
    <worksheetSource name="Elenco_Comuni[[Abitanti equivalenti 2022]:[Area]]"/>
  </cacheSource>
  <cacheFields count="10">
    <cacheField name="Abitanti equivalenti 2022" numFmtId="3">
      <sharedItems containsSemiMixedTypes="0" containsString="0" containsNumber="1" containsInteger="1" minValue="304" maxValue="36417"/>
    </cacheField>
    <cacheField name="Indice iTAP" numFmtId="2">
      <sharedItems containsSemiMixedTypes="0" containsString="0" containsNumber="1" minValue="0.23300970873786409" maxValue="0.80745967741935487"/>
    </cacheField>
    <cacheField name="supporto iTAP" numFmtId="2">
      <sharedItems count="5">
        <s v="&gt; 0,6"/>
        <s v="Tra 0,3 e 0,6"/>
        <s v="&lt; 0,3"/>
        <s v="&gt; 0,5" u="1"/>
        <s v="Tra 0,3 e 0,5" u="1"/>
      </sharedItems>
    </cacheField>
    <cacheField name="Contratto" numFmtId="0">
      <sharedItems/>
    </cacheField>
    <cacheField name="RD (t) 2023" numFmtId="4">
      <sharedItems containsSemiMixedTypes="0" containsString="0" containsNumber="1" minValue="11.67" maxValue="8363.7090000000007"/>
    </cacheField>
    <cacheField name="RIND (t) 2023" numFmtId="4">
      <sharedItems containsSemiMixedTypes="0" containsString="0" containsNumber="1" minValue="53.23" maxValue="6094.79"/>
    </cacheField>
    <cacheField name="RSU (t) 2023" numFmtId="4">
      <sharedItems containsSemiMixedTypes="0" containsString="0" containsNumber="1" minValue="76.59" maxValue="12384.784"/>
    </cacheField>
    <cacheField name="%RD 2023" numFmtId="10">
      <sharedItems containsSemiMixedTypes="0" containsString="0" containsNumber="1" minValue="0.12925019381991359" maxValue="0.9239361351924229"/>
    </cacheField>
    <cacheField name="Supporto %RD" numFmtId="10">
      <sharedItems/>
    </cacheField>
    <cacheField name="Are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5582.506407870373" createdVersion="8" refreshedVersion="8" minRefreshableVersion="3" recordCount="119" xr:uid="{B3EDD684-F649-4070-8CA3-9266041B6F5F}">
  <cacheSource type="worksheet">
    <worksheetSource name="Elenco_Comuni"/>
  </cacheSource>
  <cacheFields count="13">
    <cacheField name="Comune" numFmtId="0">
      <sharedItems/>
    </cacheField>
    <cacheField name="Prov." numFmtId="0">
      <sharedItems/>
    </cacheField>
    <cacheField name="Abitanti residenti 2023" numFmtId="3">
      <sharedItems containsSemiMixedTypes="0" containsString="0" containsNumber="1" containsInteger="1" minValue="72" maxValue="20500"/>
    </cacheField>
    <cacheField name="Abitanti equivalenti 2022" numFmtId="3">
      <sharedItems containsSemiMixedTypes="0" containsString="0" containsNumber="1" containsInteger="1" minValue="304" maxValue="36417"/>
    </cacheField>
    <cacheField name="Indice iTAP" numFmtId="2">
      <sharedItems containsSemiMixedTypes="0" containsString="0" containsNumber="1" minValue="0.23300970873786409" maxValue="0.80745967741935487"/>
    </cacheField>
    <cacheField name="supporto iTAP" numFmtId="2">
      <sharedItems/>
    </cacheField>
    <cacheField name="Contratto" numFmtId="0">
      <sharedItems/>
    </cacheField>
    <cacheField name="RD (t) 2023" numFmtId="4">
      <sharedItems containsSemiMixedTypes="0" containsString="0" containsNumber="1" minValue="11.67" maxValue="8363.7090000000007"/>
    </cacheField>
    <cacheField name="RIND (t) 2023" numFmtId="4">
      <sharedItems containsSemiMixedTypes="0" containsString="0" containsNumber="1" minValue="53.23" maxValue="6094.79"/>
    </cacheField>
    <cacheField name="RSU (t) 2023" numFmtId="4">
      <sharedItems containsSemiMixedTypes="0" containsString="0" containsNumber="1" minValue="76.59" maxValue="12384.784"/>
    </cacheField>
    <cacheField name="%RD 2023" numFmtId="10">
      <sharedItems containsSemiMixedTypes="0" containsString="0" containsNumber="1" minValue="0.12925019381991359" maxValue="0.9239361351924229"/>
    </cacheField>
    <cacheField name="Supporto %RD" numFmtId="10">
      <sharedItems count="2">
        <s v="&lt; 67%"/>
        <s v="&gt;= 67%"/>
      </sharedItems>
    </cacheField>
    <cacheField name="Are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n v="3404"/>
    <n v="0.61721504112808456"/>
    <x v="0"/>
    <s v="Economia"/>
    <n v="491.71499999999997"/>
    <n v="640.04"/>
    <n v="1131.7549999999999"/>
    <n v="0.43447124156730038"/>
    <s v="&lt; 67%"/>
    <s v="montagna"/>
  </r>
  <r>
    <n v="5619"/>
    <n v="0.52340274070119241"/>
    <x v="1"/>
    <s v="IREN - PC"/>
    <n v="1429.2909999999999"/>
    <n v="857.25"/>
    <n v="2286.5410000000002"/>
    <n v="0.62508872572151553"/>
    <s v="&lt; 67%"/>
    <s v="montagna"/>
  </r>
  <r>
    <n v="13086"/>
    <n v="0.54783738346324318"/>
    <x v="1"/>
    <s v="HERA-RTI-BO"/>
    <n v="1371.3320000000001"/>
    <n v="2090.46"/>
    <n v="3461.7920000000004"/>
    <n v="0.39613356319501575"/>
    <s v="&lt; 67%"/>
    <s v="montagna"/>
  </r>
  <r>
    <n v="12381"/>
    <n v="0.45303287295048866"/>
    <x v="1"/>
    <s v="Hera-RTI-RACE"/>
    <n v="2821.32"/>
    <n v="588.55999999999995"/>
    <n v="3409.88"/>
    <n v="0.82739568547866793"/>
    <s v="&gt;= 67%"/>
    <s v="montagna"/>
  </r>
  <r>
    <n v="6000"/>
    <n v="0.53900000000000003"/>
    <x v="1"/>
    <s v="IREN - RE"/>
    <n v="1128.0329999999999"/>
    <n v="1294.6990000000001"/>
    <n v="2422.732"/>
    <n v="0.46560370688957753"/>
    <s v="&lt; 67%"/>
    <s v="montagna"/>
  </r>
  <r>
    <n v="3606"/>
    <n v="0.55851358846367161"/>
    <x v="1"/>
    <s v="Economia"/>
    <n v="316.26100000000002"/>
    <n v="759.2"/>
    <n v="1075.461"/>
    <n v="0.29407017083836606"/>
    <s v="&lt; 67%"/>
    <s v="montagna"/>
  </r>
  <r>
    <n v="5801"/>
    <n v="0.53870022409929319"/>
    <x v="1"/>
    <s v="Economia"/>
    <n v="1024.8050000000001"/>
    <n v="682.72"/>
    <n v="1707.5250000000001"/>
    <n v="0.60016983645920263"/>
    <s v="&lt; 67%"/>
    <s v="montagna"/>
  </r>
  <r>
    <n v="4041"/>
    <n v="0.49269982677555063"/>
    <x v="1"/>
    <s v="Economia"/>
    <n v="984.86400000000003"/>
    <n v="425.5"/>
    <n v="1410.364"/>
    <n v="0.69830483478024119"/>
    <s v="&gt;= 67%"/>
    <s v="montagna"/>
  </r>
  <r>
    <n v="6665"/>
    <n v="0.39849962490622653"/>
    <x v="1"/>
    <s v="IREN - PC"/>
    <n v="750.65800000000002"/>
    <n v="711.08"/>
    <n v="1461.7380000000001"/>
    <n v="0.51353799381284471"/>
    <s v="&lt; 67%"/>
    <s v="montagna"/>
  </r>
  <r>
    <n v="5892"/>
    <n v="0.58435166327223353"/>
    <x v="1"/>
    <s v="IREN - PC"/>
    <n v="1381.971"/>
    <n v="962.62"/>
    <n v="2344.5909999999999"/>
    <n v="0.58942945699271221"/>
    <s v="&lt; 67%"/>
    <s v="montagna"/>
  </r>
  <r>
    <n v="1332"/>
    <n v="0.47672672672672672"/>
    <x v="1"/>
    <s v="Economia"/>
    <n v="149.108"/>
    <n v="266.08"/>
    <n v="415.18799999999999"/>
    <n v="0.35913369365203235"/>
    <s v="&lt; 67%"/>
    <s v="montagna"/>
  </r>
  <r>
    <n v="4582"/>
    <n v="0.69794849410737669"/>
    <x v="0"/>
    <s v="HERA-RTI-BO"/>
    <n v="1081.7560000000001"/>
    <n v="641.55999999999995"/>
    <n v="1723.316"/>
    <n v="0.62771772559414529"/>
    <s v="&lt; 67%"/>
    <s v="montagna"/>
  </r>
  <r>
    <n v="10205"/>
    <n v="0.66447819696227339"/>
    <x v="0"/>
    <s v="IREN - PR"/>
    <n v="2385.127"/>
    <n v="1541.4369999999999"/>
    <n v="3926.5639999999999"/>
    <n v="0.60743362390120215"/>
    <s v="&lt; 67%"/>
    <s v="montagna"/>
  </r>
  <r>
    <n v="10800"/>
    <n v="0.6706481481481481"/>
    <x v="0"/>
    <s v="Hera-RTI-RACE"/>
    <n v="2857.1880000000001"/>
    <n v="2091.16"/>
    <n v="4948.348"/>
    <n v="0.57740239772950486"/>
    <s v="&lt; 67%"/>
    <s v="montagna"/>
  </r>
  <r>
    <n v="3668"/>
    <n v="0.5782442748091603"/>
    <x v="1"/>
    <s v="IREN - PR"/>
    <n v="1011.2089999999999"/>
    <n v="425.6"/>
    <n v="1436.809"/>
    <n v="0.70378804698467223"/>
    <s v="&gt;= 67%"/>
    <s v="montagna"/>
  </r>
  <r>
    <n v="4033"/>
    <n v="0.46714604512769653"/>
    <x v="1"/>
    <s v="HERA-RTI-BO"/>
    <n v="548.11400000000003"/>
    <n v="853.32"/>
    <n v="1401.4340000000002"/>
    <n v="0.39110939223680885"/>
    <s v="&lt; 67%"/>
    <s v="montagna"/>
  </r>
  <r>
    <n v="8347"/>
    <n v="0.4536959386605966"/>
    <x v="1"/>
    <s v="IREN - RE"/>
    <n v="1628.5260000000001"/>
    <n v="1446.9690000000001"/>
    <n v="3075.4949999999999"/>
    <n v="0.52951671194393102"/>
    <s v="&lt; 67%"/>
    <s v="montagna"/>
  </r>
  <r>
    <n v="11814"/>
    <n v="0.65439309294057901"/>
    <x v="0"/>
    <s v="IREN - PC"/>
    <n v="4024.875"/>
    <n v="535.54"/>
    <n v="4560.415"/>
    <n v="0.88256770491282044"/>
    <s v="&gt;= 67%"/>
    <s v="montagna"/>
  </r>
  <r>
    <n v="7083"/>
    <n v="0.55230834392206696"/>
    <x v="1"/>
    <s v="IREN - RE"/>
    <n v="1532.58"/>
    <n v="1228.4090000000001"/>
    <n v="2760.989"/>
    <n v="0.55508370370182569"/>
    <s v="&lt; 67%"/>
    <s v="montagna"/>
  </r>
  <r>
    <n v="5420"/>
    <n v="0.62656826568265678"/>
    <x v="0"/>
    <s v="HERA-RTI-BO"/>
    <n v="1634.0709999999999"/>
    <n v="546.95000000000005"/>
    <n v="2181.0209999999997"/>
    <n v="0.74922295567076158"/>
    <s v="&gt;= 67%"/>
    <s v="montagna"/>
  </r>
  <r>
    <n v="8394"/>
    <n v="0.54550869668811053"/>
    <x v="1"/>
    <s v="IREN - RE"/>
    <n v="1913.482"/>
    <n v="838.28399999999999"/>
    <n v="2751.7660000000001"/>
    <n v="0.69536508554869847"/>
    <s v="&gt;= 67%"/>
    <s v="montagna"/>
  </r>
  <r>
    <n v="4154"/>
    <n v="0.60399614829080406"/>
    <x v="0"/>
    <s v="Hera-RTI-RACE"/>
    <n v="1720.1369999999999"/>
    <n v="588.58000000000004"/>
    <n v="2308.7170000000001"/>
    <n v="0.74506186769534766"/>
    <s v="&gt;= 67%"/>
    <s v="montagna"/>
  </r>
  <r>
    <n v="3745"/>
    <n v="0.51001335113484647"/>
    <x v="1"/>
    <s v="HERA-RTI-BO"/>
    <n v="741.65599999999995"/>
    <n v="688.91"/>
    <n v="1430.5659999999998"/>
    <n v="0.51843536054960071"/>
    <s v="&lt; 67%"/>
    <s v="montagna"/>
  </r>
  <r>
    <n v="2330"/>
    <n v="0.52103004291845489"/>
    <x v="1"/>
    <s v="HERA-RTI-BO"/>
    <n v="638.62599999999998"/>
    <n v="202.09"/>
    <n v="840.71600000000001"/>
    <n v="0.75962156066971487"/>
    <s v="&gt;= 67%"/>
    <s v="montagna"/>
  </r>
  <r>
    <n v="4813"/>
    <n v="0.69831705796800336"/>
    <x v="0"/>
    <s v="HERA-RTI-BO"/>
    <n v="725.99900000000002"/>
    <n v="1008.89"/>
    <n v="1734.8890000000001"/>
    <n v="0.41847000009798896"/>
    <s v="&lt; 67%"/>
    <s v="montagna"/>
  </r>
  <r>
    <n v="534"/>
    <n v="0.6853932584269663"/>
    <x v="0"/>
    <s v="Montefeltro"/>
    <n v="130.34299999999999"/>
    <n v="57.113"/>
    <n v="187.45599999999999"/>
    <n v="0.69532583646295665"/>
    <s v="&gt;= 67%"/>
    <s v="montagna"/>
  </r>
  <r>
    <n v="22373"/>
    <n v="0.68242971438787825"/>
    <x v="0"/>
    <s v="IREN - RE"/>
    <n v="6189.3519999999999"/>
    <n v="3873.7109999999998"/>
    <n v="10063.063"/>
    <n v="0.61505646938710412"/>
    <s v="&lt; 67%"/>
    <s v="montagna"/>
  </r>
  <r>
    <n v="18412"/>
    <n v="0.56283945253095802"/>
    <x v="1"/>
    <s v="IREN - RE"/>
    <n v="4875.5240000000003"/>
    <n v="2019.1120000000001"/>
    <n v="6894.6360000000004"/>
    <n v="0.70714741140794091"/>
    <s v="&gt;= 67%"/>
    <s v="montagna"/>
  </r>
  <r>
    <n v="10031"/>
    <n v="0.54889841491376734"/>
    <x v="1"/>
    <s v="HERA-RTI-BO"/>
    <n v="1450.5060000000001"/>
    <n v="1970.68"/>
    <n v="3421.1860000000001"/>
    <n v="0.42397753293740825"/>
    <s v="&lt; 67%"/>
    <s v="montagna"/>
  </r>
  <r>
    <n v="304"/>
    <n v="0.40789473684210525"/>
    <x v="1"/>
    <s v="IREN - PC"/>
    <n v="11.67"/>
    <n v="78.62"/>
    <n v="90.29"/>
    <n v="0.12925019381991359"/>
    <s v="&lt; 67%"/>
    <s v="montagna"/>
  </r>
  <r>
    <n v="1939"/>
    <n v="0.43579164517792679"/>
    <x v="1"/>
    <s v="IREN - PC"/>
    <n v="195.34"/>
    <n v="376.24"/>
    <n v="571.58000000000004"/>
    <n v="0.34175443507470521"/>
    <s v="&lt; 67%"/>
    <s v="montagna"/>
  </r>
  <r>
    <n v="2131"/>
    <n v="0.50164242139840454"/>
    <x v="1"/>
    <s v="IREN - PR"/>
    <n v="244.261"/>
    <n v="418.024"/>
    <n v="662.28499999999997"/>
    <n v="0.36881554013755408"/>
    <s v="&lt; 67%"/>
    <s v="montagna"/>
  </r>
  <r>
    <n v="4237"/>
    <n v="0.41609629454802927"/>
    <x v="1"/>
    <s v="IREN - PR"/>
    <n v="627.48500000000001"/>
    <n v="598.29"/>
    <n v="1225.7750000000001"/>
    <n v="0.51190879239664699"/>
    <s v="&lt; 67%"/>
    <s v="montagna"/>
  </r>
  <r>
    <n v="1133"/>
    <n v="0.45895851721094438"/>
    <x v="1"/>
    <s v="IREN - PC"/>
    <n v="52.645000000000003"/>
    <n v="292.83999999999997"/>
    <n v="345.48499999999996"/>
    <n v="0.15237998755372884"/>
    <s v="&lt; 67%"/>
    <s v="montagna"/>
  </r>
  <r>
    <n v="6906"/>
    <n v="0.43440486533449174"/>
    <x v="1"/>
    <s v="HERA-RTI-MO"/>
    <n v="1065.9549999999999"/>
    <n v="1308.17"/>
    <n v="2374.125"/>
    <n v="0.44898857473806136"/>
    <s v="&lt; 67%"/>
    <s v="montagna"/>
  </r>
  <r>
    <n v="2986"/>
    <n v="0.34829202947086402"/>
    <x v="1"/>
    <s v="IREN - PC"/>
    <n v="334.17"/>
    <n v="627.34"/>
    <n v="961.51"/>
    <n v="0.34754708739378687"/>
    <s v="&lt; 67%"/>
    <s v="montagna"/>
  </r>
  <r>
    <n v="3442"/>
    <n v="0.3294596165020337"/>
    <x v="1"/>
    <s v="IREN - PC"/>
    <n v="304.03800000000001"/>
    <n v="641.49"/>
    <n v="945.52800000000002"/>
    <n v="0.32155367159936038"/>
    <s v="&lt; 67%"/>
    <s v="montagna"/>
  </r>
  <r>
    <n v="3402"/>
    <n v="0.3462669018224574"/>
    <x v="1"/>
    <s v="HERA-RTI-MO"/>
    <n v="267.13499999999999"/>
    <n v="512.67999999999995"/>
    <n v="779.81499999999994"/>
    <n v="0.34256201791450536"/>
    <s v="&lt; 67%"/>
    <s v="montagna"/>
  </r>
  <r>
    <n v="2799"/>
    <n v="0.68417291889960696"/>
    <x v="0"/>
    <s v="HERA-RTI-BO"/>
    <n v="650.56200000000001"/>
    <n v="333.64"/>
    <n v="984.202"/>
    <n v="0.66100454987898827"/>
    <s v="&lt; 67%"/>
    <s v="montagna"/>
  </r>
  <r>
    <n v="9425"/>
    <n v="0.64010610079575592"/>
    <x v="0"/>
    <s v="IREN - PR"/>
    <n v="2199.8330000000001"/>
    <n v="725.22"/>
    <n v="2925.0529999999999"/>
    <n v="0.75206603094029412"/>
    <s v="&gt;= 67%"/>
    <s v="montagna"/>
  </r>
  <r>
    <n v="3759"/>
    <n v="0.46076084064910883"/>
    <x v="1"/>
    <s v="HERA-RTI-MO"/>
    <n v="500.82900000000001"/>
    <n v="583.79999999999995"/>
    <n v="1084.6289999999999"/>
    <n v="0.4617514375883367"/>
    <s v="&lt; 67%"/>
    <s v="montagna"/>
  </r>
  <r>
    <n v="9446"/>
    <n v="0.51376243912767305"/>
    <x v="1"/>
    <s v="HERA-RTI-BO"/>
    <n v="1953.8219999999999"/>
    <n v="1422.99"/>
    <n v="3376.8119999999999"/>
    <n v="0.57859957853738964"/>
    <s v="&lt; 67%"/>
    <s v="montagna"/>
  </r>
  <r>
    <n v="5391"/>
    <n v="0.73418660730847707"/>
    <x v="0"/>
    <s v="HERA-RTI-BO"/>
    <n v="993.697"/>
    <n v="1084.92"/>
    <n v="2078.6170000000002"/>
    <n v="0.47805680411542861"/>
    <s v="&lt; 67%"/>
    <s v="montagna"/>
  </r>
  <r>
    <n v="3870"/>
    <n v="0.56589147286821706"/>
    <x v="1"/>
    <s v="IREN - PC"/>
    <n v="616.08799999999997"/>
    <n v="475.92"/>
    <n v="1092.008"/>
    <n v="0.56417901700353834"/>
    <s v="&lt; 67%"/>
    <s v="montagna"/>
  </r>
  <r>
    <n v="5935"/>
    <n v="0.70497051390058973"/>
    <x v="0"/>
    <s v="HERA-RTI-MO"/>
    <n v="1803.338"/>
    <n v="238.92"/>
    <n v="2042.258"/>
    <n v="0.88301184277402756"/>
    <s v="&gt;= 67%"/>
    <s v="montagna"/>
  </r>
  <r>
    <n v="5282"/>
    <n v="0.50132525558500562"/>
    <x v="1"/>
    <s v="HERA-RTI-MO"/>
    <n v="790.48800000000006"/>
    <n v="1194.23"/>
    <n v="1984.7180000000001"/>
    <n v="0.39828731336139445"/>
    <s v="&lt; 67%"/>
    <s v="montagna"/>
  </r>
  <r>
    <n v="20606"/>
    <n v="0.53115597398815884"/>
    <x v="1"/>
    <s v="IREN - PR"/>
    <n v="5846.2"/>
    <n v="2253.21"/>
    <n v="8099.41"/>
    <n v="0.72180566238775412"/>
    <s v="&gt;= 67%"/>
    <s v="montagna"/>
  </r>
  <r>
    <n v="8555"/>
    <n v="0.6"/>
    <x v="1"/>
    <s v="IREN - PR"/>
    <n v="2635.5259999999998"/>
    <n v="839.5"/>
    <n v="3475.0259999999998"/>
    <n v="0.75841907369901695"/>
    <s v="&gt;= 67%"/>
    <s v="montagna"/>
  </r>
  <r>
    <n v="6824"/>
    <n v="0.32781359906213364"/>
    <x v="1"/>
    <s v="HERA-RTI-BO"/>
    <n v="1002.756"/>
    <n v="959.59"/>
    <n v="1962.346"/>
    <n v="0.51099857007887495"/>
    <s v="&lt; 67%"/>
    <s v="montagna"/>
  </r>
  <r>
    <n v="6733"/>
    <n v="0.67280558443487304"/>
    <x v="0"/>
    <s v="HERA-RTI-BO"/>
    <n v="1360.4870000000001"/>
    <n v="1164.3"/>
    <n v="2524.7870000000003"/>
    <n v="0.53885218832321302"/>
    <s v="&lt; 67%"/>
    <s v="montagna"/>
  </r>
  <r>
    <n v="6315"/>
    <n v="0.6254948535233571"/>
    <x v="0"/>
    <s v="IREN - PC"/>
    <n v="1438.623"/>
    <n v="731.27499999999998"/>
    <n v="2169.8980000000001"/>
    <n v="0.66299107146971881"/>
    <s v="&lt; 67%"/>
    <s v="montagna"/>
  </r>
  <r>
    <n v="992"/>
    <n v="0.80745967741935487"/>
    <x v="0"/>
    <s v="Montefeltro"/>
    <n v="103.309"/>
    <n v="171.62700000000001"/>
    <n v="274.93600000000004"/>
    <n v="0.37575653970378553"/>
    <s v="&lt; 67%"/>
    <s v="montagna"/>
  </r>
  <r>
    <n v="8577"/>
    <n v="0.61664917803427777"/>
    <x v="0"/>
    <s v="HERA-RTI-MO"/>
    <n v="2259.6390000000001"/>
    <n v="252.79"/>
    <n v="2512.4290000000001"/>
    <n v="0.89938422140486363"/>
    <s v="&gt;= 67%"/>
    <s v="montagna"/>
  </r>
  <r>
    <n v="9210"/>
    <n v="0.75266015200868619"/>
    <x v="0"/>
    <s v="HERA-RTI-BO"/>
    <n v="1917.413"/>
    <n v="1662.17"/>
    <n v="3579.5830000000001"/>
    <n v="0.53565261651985718"/>
    <s v="&lt; 67%"/>
    <s v="montagna"/>
  </r>
  <r>
    <n v="16286"/>
    <n v="0.66468132138032665"/>
    <x v="0"/>
    <s v="IREN - PR"/>
    <n v="4708.5420000000004"/>
    <n v="805.80899999999997"/>
    <n v="5514.3510000000006"/>
    <n v="0.85387056427855246"/>
    <s v="&gt;= 67%"/>
    <s v="montagna"/>
  </r>
  <r>
    <n v="11234"/>
    <n v="0.6101121595157557"/>
    <x v="0"/>
    <s v="Hera-RTI-RACE"/>
    <n v="3988.4450000000002"/>
    <n v="513.76"/>
    <n v="4502.2049999999999"/>
    <n v="0.88588702646814177"/>
    <s v="&gt;= 67%"/>
    <s v="montagna"/>
  </r>
  <r>
    <n v="2180"/>
    <n v="0.37889908256880733"/>
    <x v="1"/>
    <s v="IREN - PR"/>
    <n v="415.64100000000002"/>
    <n v="289.27999999999997"/>
    <n v="704.92100000000005"/>
    <n v="0.58962777389239363"/>
    <s v="&lt; 67%"/>
    <s v="montagna"/>
  </r>
  <r>
    <n v="6942"/>
    <n v="0.55920484010371652"/>
    <x v="1"/>
    <s v="HERA-RTI-BO"/>
    <n v="1455.7529999999999"/>
    <n v="1370.63"/>
    <n v="2826.3829999999998"/>
    <n v="0.51505864562587589"/>
    <s v="&lt; 67%"/>
    <s v="montagna"/>
  </r>
  <r>
    <n v="13846"/>
    <n v="0.78296981077567529"/>
    <x v="0"/>
    <s v="HERA-RTI-BO"/>
    <n v="4430.4369999999999"/>
    <n v="523.51"/>
    <n v="4953.9470000000001"/>
    <n v="0.89432466677580524"/>
    <s v="&gt;= 67%"/>
    <s v="montagna"/>
  </r>
  <r>
    <n v="2427"/>
    <n v="0.43222084878450762"/>
    <x v="1"/>
    <s v="Marche Multiservizi"/>
    <n v="303.26499999999999"/>
    <n v="342.88400000000001"/>
    <n v="646.149"/>
    <n v="0.46934221054276953"/>
    <s v="&lt; 67%"/>
    <s v="montagna"/>
  </r>
  <r>
    <n v="2836"/>
    <n v="0.33251057827926656"/>
    <x v="1"/>
    <s v="HERA-RTI-MO"/>
    <n v="313.81799999999998"/>
    <n v="478.72"/>
    <n v="792.53800000000001"/>
    <n v="0.39596587166798308"/>
    <s v="&lt; 67%"/>
    <s v="montagna"/>
  </r>
  <r>
    <n v="3545"/>
    <n v="0.5983074753173484"/>
    <x v="1"/>
    <s v="HERA-RTI-MO"/>
    <n v="555.95299999999997"/>
    <n v="576.65"/>
    <n v="1132.6030000000001"/>
    <n v="0.49086308265120254"/>
    <s v="&lt; 67%"/>
    <s v="montagna"/>
  </r>
  <r>
    <n v="9293"/>
    <n v="0.66211126654471109"/>
    <x v="0"/>
    <s v="HERA-RTI-BO"/>
    <n v="1532.5509999999999"/>
    <n v="2017.69"/>
    <n v="3550.241"/>
    <n v="0.43167520176799262"/>
    <s v="&lt; 67%"/>
    <s v="montagna"/>
  </r>
  <r>
    <n v="6750"/>
    <n v="0.49214814814814817"/>
    <x v="1"/>
    <s v="HERA-RTI-MO"/>
    <n v="952.40300000000002"/>
    <n v="1253.8800000000001"/>
    <n v="2206.2830000000004"/>
    <n v="0.43167762249901753"/>
    <s v="&lt; 67%"/>
    <s v="montagna"/>
  </r>
  <r>
    <n v="10228"/>
    <n v="0.62876417676965191"/>
    <x v="0"/>
    <s v="HERA-RTI-BO"/>
    <n v="1927.6120000000001"/>
    <n v="1435.93"/>
    <n v="3363.5420000000004"/>
    <n v="0.57308991533330034"/>
    <s v="&lt; 67%"/>
    <s v="montagna"/>
  </r>
  <r>
    <n v="1907"/>
    <n v="0.4520188778185632"/>
    <x v="1"/>
    <s v="IREN - PC"/>
    <n v="233.42699999999999"/>
    <n v="397.61500000000001"/>
    <n v="631.04200000000003"/>
    <n v="0.36990723279908466"/>
    <s v="&lt; 67%"/>
    <s v="montagna"/>
  </r>
  <r>
    <n v="6465"/>
    <n v="0.53812838360402171"/>
    <x v="1"/>
    <s v="IREN - PR"/>
    <n v="1238.1669999999999"/>
    <n v="1173.77"/>
    <n v="2411.9369999999999"/>
    <n v="0.51334964387544113"/>
    <s v="&lt; 67%"/>
    <s v="montagna"/>
  </r>
  <r>
    <n v="10198"/>
    <n v="0.68787997646597376"/>
    <x v="0"/>
    <s v="Montefeltro"/>
    <n v="1590.8230000000001"/>
    <n v="2222.027"/>
    <n v="3812.8500000000004"/>
    <n v="0.41722674639705204"/>
    <s v="&lt; 67%"/>
    <s v="montagna"/>
  </r>
  <r>
    <n v="1654"/>
    <n v="0.26058041112454655"/>
    <x v="2"/>
    <s v="IREN - PC"/>
    <n v="126.89400000000001"/>
    <n v="233.39"/>
    <n v="360.28399999999999"/>
    <n v="0.35220548234170823"/>
    <s v="&lt; 67%"/>
    <s v="montagna"/>
  </r>
  <r>
    <n v="3487"/>
    <n v="0.58531689131058218"/>
    <x v="1"/>
    <s v="HERA-RTI-MO"/>
    <n v="470.12"/>
    <n v="642.16"/>
    <n v="1112.28"/>
    <n v="0.42266335814722911"/>
    <s v="&lt; 67%"/>
    <s v="montagna"/>
  </r>
  <r>
    <n v="2093"/>
    <n v="0.48829431438127091"/>
    <x v="1"/>
    <s v="IREN - PR"/>
    <n v="500.81099999999998"/>
    <n v="306.75"/>
    <n v="807.56099999999992"/>
    <n v="0.62015253336899634"/>
    <s v="&lt; 67%"/>
    <s v="montagna"/>
  </r>
  <r>
    <n v="32018"/>
    <n v="0.57373977137859955"/>
    <x v="1"/>
    <s v="HERA-RTI-MO"/>
    <n v="6289.9939999999997"/>
    <n v="6094.79"/>
    <n v="12384.784"/>
    <n v="0.50788079953594667"/>
    <s v="&lt; 67%"/>
    <s v="montagna"/>
  </r>
  <r>
    <n v="1636"/>
    <n v="0.59168704156479213"/>
    <x v="1"/>
    <s v="IREN - PR"/>
    <n v="162.5"/>
    <n v="420.78"/>
    <n v="583.28"/>
    <n v="0.27859690028802636"/>
    <s v="&lt; 67%"/>
    <s v="montagna"/>
  </r>
  <r>
    <n v="4188"/>
    <n v="0.6322827125119389"/>
    <x v="0"/>
    <s v="Montefeltro"/>
    <n v="418.87900000000002"/>
    <n v="786.14099999999996"/>
    <n v="1205.02"/>
    <n v="0.34761165789779425"/>
    <s v="&lt; 67%"/>
    <s v="montagna"/>
  </r>
  <r>
    <n v="4186"/>
    <n v="0.52102245580506445"/>
    <x v="1"/>
    <s v="IREN - PC"/>
    <n v="1198.72"/>
    <n v="519.02700000000004"/>
    <n v="1717.7470000000001"/>
    <n v="0.69784432748245229"/>
    <s v="&gt;= 67%"/>
    <s v="montagna"/>
  </r>
  <r>
    <n v="24936"/>
    <n v="0.71595283926852749"/>
    <x v="0"/>
    <s v="HERA-RTI-BO"/>
    <n v="5029.2579999999998"/>
    <n v="5583.04"/>
    <n v="10612.297999999999"/>
    <n v="0.47390847863488195"/>
    <s v="&lt; 67%"/>
    <s v="montagna"/>
  </r>
  <r>
    <n v="5835"/>
    <n v="0.38354755784061695"/>
    <x v="1"/>
    <s v="HERA-RTI-MO"/>
    <n v="653.68499999999995"/>
    <n v="923.95"/>
    <n v="1577.635"/>
    <n v="0.41434488966078969"/>
    <s v="&lt; 67%"/>
    <s v="montagna"/>
  </r>
  <r>
    <n v="1146"/>
    <n v="0.50610820244328103"/>
    <x v="1"/>
    <s v="IREN - PC"/>
    <n v="236.946"/>
    <n v="235.52"/>
    <n v="472.46600000000001"/>
    <n v="0.50150910330055498"/>
    <s v="&lt; 67%"/>
    <s v="montagna"/>
  </r>
  <r>
    <n v="2801"/>
    <n v="0.56444127097465191"/>
    <x v="1"/>
    <s v="HERA-RTI-MO"/>
    <n v="502.96800000000002"/>
    <n v="529.64"/>
    <n v="1032.6079999999999"/>
    <n v="0.48708512814156008"/>
    <s v="&lt; 67%"/>
    <s v="montagna"/>
  </r>
  <r>
    <n v="7389"/>
    <n v="0.63405061578021382"/>
    <x v="0"/>
    <s v="IREN - PC"/>
    <n v="2003.663"/>
    <n v="907.44"/>
    <n v="2911.1030000000001"/>
    <n v="0.6882831009414645"/>
    <s v="&gt;= 67%"/>
    <s v="montagna"/>
  </r>
  <r>
    <n v="1669"/>
    <n v="0.41461953265428403"/>
    <x v="1"/>
    <s v="Hera-RTI-RACE"/>
    <n v="377.34"/>
    <n v="54.72"/>
    <n v="432.05999999999995"/>
    <n v="0.87335092348284971"/>
    <s v="&gt;= 67%"/>
    <s v="montagna"/>
  </r>
  <r>
    <n v="5616"/>
    <n v="0.68055555555555558"/>
    <x v="0"/>
    <s v="HERA-RTI-MO"/>
    <n v="1334.26"/>
    <n v="633.46"/>
    <n v="1967.72"/>
    <n v="0.67807411623604985"/>
    <s v="&gt;= 67%"/>
    <s v="montagna"/>
  </r>
  <r>
    <n v="8462"/>
    <n v="0.68222642401323563"/>
    <x v="0"/>
    <s v="Hera-RTI-RACE"/>
    <n v="2804.7449999999999"/>
    <n v="680.86"/>
    <n v="3485.605"/>
    <n v="0.80466518724869851"/>
    <s v="&gt;= 67%"/>
    <s v="montagna"/>
  </r>
  <r>
    <n v="1751"/>
    <n v="0.38263849229011992"/>
    <x v="1"/>
    <s v="HERA-RTI-MO"/>
    <n v="184.69800000000001"/>
    <n v="252.24"/>
    <n v="436.93799999999999"/>
    <n v="0.42270985814921114"/>
    <s v="&lt; 67%"/>
    <s v="montagna"/>
  </r>
  <r>
    <n v="13916"/>
    <n v="0.51329405001437189"/>
    <x v="1"/>
    <s v="IREN - PC"/>
    <n v="4222.5569999999998"/>
    <n v="1397.598"/>
    <n v="5620.1549999999997"/>
    <n v="0.75132394035395822"/>
    <s v="&gt;= 67%"/>
    <s v="montagna"/>
  </r>
  <r>
    <n v="36417"/>
    <n v="0.56292390916330282"/>
    <x v="1"/>
    <s v="IREN - PR"/>
    <n v="8363.7090000000007"/>
    <n v="3138.57"/>
    <n v="11502.279"/>
    <n v="0.72713494430103809"/>
    <s v="&gt;= 67%"/>
    <s v="montagna"/>
  </r>
  <r>
    <n v="8152"/>
    <n v="0.51999509322865556"/>
    <x v="1"/>
    <s v="HERA-RTI-BO"/>
    <n v="1373.64"/>
    <n v="1252.07"/>
    <n v="2625.71"/>
    <n v="0.52314992897159251"/>
    <s v="&lt; 67%"/>
    <s v="montagna"/>
  </r>
  <r>
    <n v="5252"/>
    <n v="0.53960396039603964"/>
    <x v="1"/>
    <s v="Montefeltro"/>
    <n v="714.34400000000005"/>
    <n v="970.10500000000002"/>
    <n v="1684.4490000000001"/>
    <n v="0.42408170268141099"/>
    <s v="&lt; 67%"/>
    <s v="montagna"/>
  </r>
  <r>
    <n v="13914"/>
    <n v="0.44537875521057929"/>
    <x v="1"/>
    <s v="IREN - RE"/>
    <n v="5402.8689999999997"/>
    <n v="444.79599999999999"/>
    <n v="5847.665"/>
    <n v="0.9239361351924229"/>
    <s v="&gt;= 67%"/>
    <s v="montagna"/>
  </r>
  <r>
    <n v="7270"/>
    <n v="0.55213204951856942"/>
    <x v="1"/>
    <s v="Hera-RTI-RACE"/>
    <n v="1878.4110000000001"/>
    <n v="216.51"/>
    <n v="2094.9210000000003"/>
    <n v="0.89665004074139298"/>
    <s v="&gt;= 67%"/>
    <s v="montagna"/>
  </r>
  <r>
    <n v="3935"/>
    <n v="0.5024142312579416"/>
    <x v="1"/>
    <s v="Montefeltro"/>
    <n v="877.23400000000004"/>
    <n v="619.35500000000002"/>
    <n v="1496.5889999999999"/>
    <n v="0.58615558446574179"/>
    <s v="&lt; 67%"/>
    <s v="montagna"/>
  </r>
  <r>
    <n v="4955"/>
    <n v="0.6766902119071645"/>
    <x v="0"/>
    <s v="Hera-RTI-RACE"/>
    <n v="1299.2460000000001"/>
    <n v="249.21"/>
    <n v="1548.4560000000001"/>
    <n v="0.8390590368728591"/>
    <s v="&gt;= 67%"/>
    <s v="montagna"/>
  </r>
  <r>
    <n v="21639"/>
    <n v="0.69014279772632747"/>
    <x v="0"/>
    <s v="HERA-RTI-BO"/>
    <n v="6156.723"/>
    <n v="1759.52"/>
    <n v="7916.2430000000004"/>
    <n v="0.77773294730846432"/>
    <s v="&gt;= 67%"/>
    <s v="montagna"/>
  </r>
  <r>
    <n v="1904"/>
    <n v="0.71953781512605042"/>
    <x v="0"/>
    <s v="Marche Multiservizi"/>
    <n v="238.71899999999999"/>
    <n v="377.96800000000002"/>
    <n v="616.68700000000001"/>
    <n v="0.38709912808280372"/>
    <s v="&lt; 67%"/>
    <s v="montagna"/>
  </r>
  <r>
    <n v="13561"/>
    <n v="0.65408155740727081"/>
    <x v="0"/>
    <s v="HERA-RTI-MO"/>
    <n v="2653.261"/>
    <n v="2827.29"/>
    <n v="5480.5509999999995"/>
    <n v="0.48412303799380757"/>
    <s v="&lt; 67%"/>
    <s v="montagna"/>
  </r>
  <r>
    <n v="7048"/>
    <n v="0.34591373439273554"/>
    <x v="1"/>
    <s v="HERA-RTI-MO"/>
    <n v="997.83699999999999"/>
    <n v="1335.51"/>
    <n v="2333.3469999999998"/>
    <n v="0.42764192381158916"/>
    <s v="&lt; 67%"/>
    <s v="montagna"/>
  </r>
  <r>
    <n v="4581"/>
    <n v="0.68980571927526746"/>
    <x v="0"/>
    <s v="Hera-RTI-RACE"/>
    <n v="1399.828"/>
    <n v="272.19"/>
    <n v="1672.018"/>
    <n v="0.83720869033706569"/>
    <s v="&gt;= 67%"/>
    <s v="montagna"/>
  </r>
  <r>
    <n v="2867"/>
    <n v="0.59260551098709457"/>
    <x v="1"/>
    <s v="IREN - PR"/>
    <n v="358.46600000000001"/>
    <n v="571.32000000000005"/>
    <n v="929.78600000000006"/>
    <n v="0.38553602656955471"/>
    <s v="&lt; 67%"/>
    <s v="montagna"/>
  </r>
  <r>
    <n v="2617"/>
    <n v="0.40657241115781428"/>
    <x v="1"/>
    <s v="Montefeltro"/>
    <n v="249.28"/>
    <n v="400.76400000000001"/>
    <n v="650.04399999999998"/>
    <n v="0.38348173354419085"/>
    <s v="&lt; 67%"/>
    <s v="montagna"/>
  </r>
  <r>
    <n v="1835"/>
    <n v="0.63215258855585832"/>
    <x v="0"/>
    <s v="IREN - PR"/>
    <n v="261.01499999999999"/>
    <n v="392.8"/>
    <n v="653.81500000000005"/>
    <n v="0.39921843334888302"/>
    <s v="&lt; 67%"/>
    <s v="montagna"/>
  </r>
  <r>
    <n v="4562"/>
    <n v="0.4758877685225778"/>
    <x v="1"/>
    <s v="IREN - PR"/>
    <n v="1396.12"/>
    <n v="667.89"/>
    <n v="2064.0099999999998"/>
    <n v="0.67641145149490556"/>
    <s v="&gt;= 67%"/>
    <s v="montagna"/>
  </r>
  <r>
    <n v="7451"/>
    <n v="0.56046168299557109"/>
    <x v="1"/>
    <s v="IREN - RE"/>
    <n v="1416.671"/>
    <n v="1591.126"/>
    <n v="3007.797"/>
    <n v="0.47099953886515616"/>
    <s v="&lt; 67%"/>
    <s v="montagna"/>
  </r>
  <r>
    <n v="1621"/>
    <n v="0.54780999383096851"/>
    <x v="1"/>
    <s v="IREN - PR"/>
    <n v="197.018"/>
    <n v="363.59899999999999"/>
    <n v="560.61699999999996"/>
    <n v="0.35143065586666122"/>
    <s v="&lt; 67%"/>
    <s v="montagna"/>
  </r>
  <r>
    <n v="15745"/>
    <n v="0.61473483645601779"/>
    <x v="0"/>
    <s v="IREN - PR"/>
    <n v="6272.2870000000003"/>
    <n v="981.56"/>
    <n v="7253.8469999999998"/>
    <n v="0.86468421514818283"/>
    <s v="&gt;= 67%"/>
    <s v="montagna"/>
  </r>
  <r>
    <n v="4279"/>
    <n v="0.51764430941808837"/>
    <x v="1"/>
    <s v="IREN - PC"/>
    <n v="1171.9490000000001"/>
    <n v="571.53"/>
    <n v="1743.479"/>
    <n v="0.67218991453295396"/>
    <s v="&gt;= 67%"/>
    <s v="montagna"/>
  </r>
  <r>
    <n v="1027"/>
    <n v="0.52190847127555984"/>
    <x v="1"/>
    <s v="IREN - PR"/>
    <n v="93.516999999999996"/>
    <n v="183.86"/>
    <n v="277.37700000000001"/>
    <n v="0.33714763661010105"/>
    <s v="&lt; 67%"/>
    <s v="montagna"/>
  </r>
  <r>
    <n v="4888"/>
    <n v="0.52761865793780682"/>
    <x v="1"/>
    <s v="IREN - PR"/>
    <n v="797.03"/>
    <n v="724.26"/>
    <n v="1521.29"/>
    <n v="0.52391720184843127"/>
    <s v="&lt; 67%"/>
    <s v="montagna"/>
  </r>
  <r>
    <n v="1757"/>
    <n v="0.64940239043824699"/>
    <x v="0"/>
    <s v="IREN - PR"/>
    <n v="282.08100000000002"/>
    <n v="375.32"/>
    <n v="657.40100000000007"/>
    <n v="0.42908513981572888"/>
    <s v="&lt; 67%"/>
    <s v="montagna"/>
  </r>
  <r>
    <n v="10532"/>
    <n v="0.37248385871629319"/>
    <x v="1"/>
    <s v="IREN - RE"/>
    <n v="1342.883"/>
    <n v="2140.6860000000001"/>
    <n v="3483.5690000000004"/>
    <n v="0.38549057015951166"/>
    <s v="&lt; 67%"/>
    <s v="montagna"/>
  </r>
  <r>
    <n v="11522"/>
    <n v="0.66741885089394204"/>
    <x v="0"/>
    <s v="HERA-RTI-BO"/>
    <n v="2095.8200000000002"/>
    <n v="1868.83"/>
    <n v="3964.65"/>
    <n v="0.52862673880418198"/>
    <s v="&lt; 67%"/>
    <s v="montagna"/>
  </r>
  <r>
    <n v="3757"/>
    <n v="0.46553100878360393"/>
    <x v="1"/>
    <s v="Hera-RTI-RACE"/>
    <n v="935.15200000000004"/>
    <n v="259.58"/>
    <n v="1194.732"/>
    <n v="0.7827295159081703"/>
    <s v="&gt;= 67%"/>
    <s v="montagna"/>
  </r>
  <r>
    <n v="3653"/>
    <n v="0.55598138516287987"/>
    <x v="1"/>
    <s v="IREN - PC"/>
    <n v="222.92699999999999"/>
    <n v="828.75"/>
    <n v="1051.6769999999999"/>
    <n v="0.21197287760405525"/>
    <s v="&lt; 67%"/>
    <s v="montagna"/>
  </r>
  <r>
    <n v="4255"/>
    <n v="0.41856639247943594"/>
    <x v="1"/>
    <s v="IREN - RE"/>
    <n v="854.05600000000004"/>
    <n v="854.13800000000003"/>
    <n v="1708.194"/>
    <n v="0.49997599804237697"/>
    <s v="&lt; 67%"/>
    <s v="montagna"/>
  </r>
  <r>
    <n v="7334"/>
    <n v="0.5999454595036815"/>
    <x v="1"/>
    <s v="IREN - RE"/>
    <n v="2140.431"/>
    <n v="547.49800000000005"/>
    <n v="2687.9290000000001"/>
    <n v="0.79631232819021636"/>
    <s v="&gt;= 67%"/>
    <s v="montagna"/>
  </r>
  <r>
    <n v="5360"/>
    <n v="0.6397388059701492"/>
    <x v="0"/>
    <s v="IREN - RE"/>
    <n v="1418.0650000000001"/>
    <n v="807.02"/>
    <n v="2225.085"/>
    <n v="0.63730823766283085"/>
    <s v="&lt; 67%"/>
    <s v="montagna"/>
  </r>
  <r>
    <n v="6597"/>
    <n v="0.63210550250113684"/>
    <x v="0"/>
    <s v="IREN - PC"/>
    <n v="2113.3409999999999"/>
    <n v="796.39"/>
    <n v="2909.7309999999998"/>
    <n v="0.72630115979793319"/>
    <s v="&gt;= 67%"/>
    <s v="montagna"/>
  </r>
  <r>
    <n v="6562"/>
    <n v="0.54206034745504417"/>
    <x v="1"/>
    <s v="IREN - RE"/>
    <n v="1014.561"/>
    <n v="1098.607"/>
    <n v="2113.1680000000001"/>
    <n v="0.48011374391435041"/>
    <s v="&lt; 67%"/>
    <s v="montagna"/>
  </r>
  <r>
    <n v="309"/>
    <n v="0.23300970873786409"/>
    <x v="2"/>
    <s v="IREN - PC"/>
    <n v="23.36"/>
    <n v="53.23"/>
    <n v="76.59"/>
    <n v="0.30500065282673977"/>
    <s v="&lt; 67%"/>
    <s v="montagna"/>
  </r>
  <r>
    <n v="8574"/>
    <n v="0.54980172614882206"/>
    <x v="1"/>
    <s v="HERA-RTI-MO"/>
    <n v="2067.7620000000002"/>
    <n v="1104.8900000000001"/>
    <n v="3172.652"/>
    <n v="0.65174560588428865"/>
    <s v="&lt; 67%"/>
    <s v="montagn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s v="Albareto"/>
    <s v="PR"/>
    <n v="2101"/>
    <n v="3404"/>
    <n v="0.61721504112808456"/>
    <s v="&gt; 0,6"/>
    <s v="Economia"/>
    <n v="491.71499999999997"/>
    <n v="640.04"/>
    <n v="1131.7549999999999"/>
    <n v="0.43447124156730038"/>
    <x v="0"/>
    <s v="montagna"/>
  </r>
  <r>
    <s v="Alta Val Tidone"/>
    <s v="PC"/>
    <n v="2941"/>
    <n v="5619"/>
    <n v="0.52340274070119241"/>
    <s v="Tra 0,3 e 0,6"/>
    <s v="IREN - PC"/>
    <n v="1429.2909999999999"/>
    <n v="857.25"/>
    <n v="2286.5410000000002"/>
    <n v="0.62508872572151553"/>
    <x v="0"/>
    <s v="montagna"/>
  </r>
  <r>
    <s v="Alto Reno Terme"/>
    <s v="BO"/>
    <n v="7169"/>
    <n v="13086"/>
    <n v="0.54783738346324318"/>
    <s v="Tra 0,3 e 0,6"/>
    <s v="HERA-RTI-BO"/>
    <n v="1371.3320000000001"/>
    <n v="2090.46"/>
    <n v="3461.7920000000004"/>
    <n v="0.39613356319501575"/>
    <x v="0"/>
    <s v="montagna"/>
  </r>
  <r>
    <s v="Bagno di Romagna"/>
    <s v="FC"/>
    <n v="5609"/>
    <n v="12381"/>
    <n v="0.45303287295048866"/>
    <s v="Tra 0,3 e 0,6"/>
    <s v="Hera-RTI-RACE"/>
    <n v="2821.32"/>
    <n v="588.55999999999995"/>
    <n v="3409.88"/>
    <n v="0.82739568547866793"/>
    <x v="1"/>
    <s v="montagna"/>
  </r>
  <r>
    <s v="Baiso"/>
    <s v="RE"/>
    <n v="3234"/>
    <n v="6000"/>
    <n v="0.53900000000000003"/>
    <s v="Tra 0,3 e 0,6"/>
    <s v="IREN - RE"/>
    <n v="1128.0329999999999"/>
    <n v="1294.6990000000001"/>
    <n v="2422.732"/>
    <n v="0.46560370688957753"/>
    <x v="0"/>
    <s v="montagna"/>
  </r>
  <r>
    <s v="Bardi"/>
    <s v="PR"/>
    <n v="2014"/>
    <n v="3606"/>
    <n v="0.55851358846367161"/>
    <s v="Tra 0,3 e 0,6"/>
    <s v="Economia"/>
    <n v="316.26100000000002"/>
    <n v="759.2"/>
    <n v="1075.461"/>
    <n v="0.29407017083836606"/>
    <x v="0"/>
    <s v="montagna"/>
  </r>
  <r>
    <s v="Bedonia"/>
    <s v="PR"/>
    <n v="3125"/>
    <n v="5801"/>
    <n v="0.53870022409929319"/>
    <s v="Tra 0,3 e 0,6"/>
    <s v="Economia"/>
    <n v="1024.8050000000001"/>
    <n v="682.72"/>
    <n v="1707.5250000000001"/>
    <n v="0.60016983645920263"/>
    <x v="0"/>
    <s v="montagna"/>
  </r>
  <r>
    <s v="Berceto"/>
    <s v="PR"/>
    <n v="1991"/>
    <n v="4041"/>
    <n v="0.49269982677555063"/>
    <s v="Tra 0,3 e 0,6"/>
    <s v="Economia"/>
    <n v="984.86400000000003"/>
    <n v="425.5"/>
    <n v="1410.364"/>
    <n v="0.69830483478024119"/>
    <x v="1"/>
    <s v="montagna"/>
  </r>
  <r>
    <s v="Bettola"/>
    <s v="PC"/>
    <n v="2656"/>
    <n v="6665"/>
    <n v="0.39849962490622653"/>
    <s v="Tra 0,3 e 0,6"/>
    <s v="IREN - PC"/>
    <n v="750.65800000000002"/>
    <n v="711.08"/>
    <n v="1461.7380000000001"/>
    <n v="0.51353799381284471"/>
    <x v="0"/>
    <s v="montagna"/>
  </r>
  <r>
    <s v="Bobbio"/>
    <s v="PC"/>
    <n v="3443"/>
    <n v="5892"/>
    <n v="0.58435166327223353"/>
    <s v="Tra 0,3 e 0,6"/>
    <s v="IREN - PC"/>
    <n v="1381.971"/>
    <n v="962.62"/>
    <n v="2344.5909999999999"/>
    <n v="0.58942945699271221"/>
    <x v="0"/>
    <s v="montagna"/>
  </r>
  <r>
    <s v="Bore"/>
    <s v="PR"/>
    <n v="635"/>
    <n v="1332"/>
    <n v="0.47672672672672672"/>
    <s v="Tra 0,3 e 0,6"/>
    <s v="Economia"/>
    <n v="149.108"/>
    <n v="266.08"/>
    <n v="415.18799999999999"/>
    <n v="0.35913369365203235"/>
    <x v="0"/>
    <s v="montagna"/>
  </r>
  <r>
    <s v="Borgo Tossignano"/>
    <s v="BO"/>
    <n v="3198"/>
    <n v="4582"/>
    <n v="0.69794849410737669"/>
    <s v="&gt; 0,6"/>
    <s v="HERA-RTI-BO"/>
    <n v="1081.7560000000001"/>
    <n v="641.55999999999995"/>
    <n v="1723.316"/>
    <n v="0.62771772559414529"/>
    <x v="0"/>
    <s v="montagna"/>
  </r>
  <r>
    <s v="Borgo Val di Taro"/>
    <s v="PR"/>
    <n v="6781"/>
    <n v="10205"/>
    <n v="0.66447819696227339"/>
    <s v="&gt; 0,6"/>
    <s v="IREN - PR"/>
    <n v="2385.127"/>
    <n v="1541.4369999999999"/>
    <n v="3926.5639999999999"/>
    <n v="0.60743362390120215"/>
    <x v="0"/>
    <s v="montagna"/>
  </r>
  <r>
    <s v="Brisighella"/>
    <s v="RA"/>
    <n v="7243"/>
    <n v="10800"/>
    <n v="0.6706481481481481"/>
    <s v="&gt; 0,6"/>
    <s v="Hera-RTI-RACE"/>
    <n v="2857.1880000000001"/>
    <n v="2091.16"/>
    <n v="4948.348"/>
    <n v="0.57740239772950486"/>
    <x v="0"/>
    <s v="montagna"/>
  </r>
  <r>
    <s v="Calestano"/>
    <s v="PR"/>
    <n v="2121"/>
    <n v="3668"/>
    <n v="0.5782442748091603"/>
    <s v="Tra 0,3 e 0,6"/>
    <s v="IREN - PR"/>
    <n v="1011.2089999999999"/>
    <n v="425.6"/>
    <n v="1436.809"/>
    <n v="0.70378804698467223"/>
    <x v="1"/>
    <s v="montagna"/>
  </r>
  <r>
    <s v="Camugnano"/>
    <s v="BO"/>
    <n v="1884"/>
    <n v="4033"/>
    <n v="0.46714604512769653"/>
    <s v="Tra 0,3 e 0,6"/>
    <s v="HERA-RTI-BO"/>
    <n v="548.11400000000003"/>
    <n v="853.32"/>
    <n v="1401.4340000000002"/>
    <n v="0.39110939223680885"/>
    <x v="0"/>
    <s v="montagna"/>
  </r>
  <r>
    <s v="Canossa"/>
    <s v="RE"/>
    <n v="3787"/>
    <n v="8347"/>
    <n v="0.4536959386605966"/>
    <s v="Tra 0,3 e 0,6"/>
    <s v="IREN - RE"/>
    <n v="1628.5260000000001"/>
    <n v="1446.9690000000001"/>
    <n v="3075.4949999999999"/>
    <n v="0.52951671194393102"/>
    <x v="0"/>
    <s v="montagna"/>
  </r>
  <r>
    <s v="Carpaneto Piacentino"/>
    <s v="PC"/>
    <n v="7731"/>
    <n v="11814"/>
    <n v="0.65439309294057901"/>
    <s v="&gt; 0,6"/>
    <s v="IREN - PC"/>
    <n v="4024.875"/>
    <n v="535.54"/>
    <n v="4560.415"/>
    <n v="0.88256770491282044"/>
    <x v="1"/>
    <s v="montagna"/>
  </r>
  <r>
    <s v="Carpineti"/>
    <s v="RE"/>
    <n v="3912"/>
    <n v="7083"/>
    <n v="0.55230834392206696"/>
    <s v="Tra 0,3 e 0,6"/>
    <s v="IREN - RE"/>
    <n v="1532.58"/>
    <n v="1228.4090000000001"/>
    <n v="2760.989"/>
    <n v="0.55508370370182569"/>
    <x v="0"/>
    <s v="montagna"/>
  </r>
  <r>
    <s v="Casalfiumanese"/>
    <s v="BO"/>
    <n v="3396"/>
    <n v="5420"/>
    <n v="0.62656826568265678"/>
    <s v="&gt; 0,6"/>
    <s v="HERA-RTI-BO"/>
    <n v="1634.0709999999999"/>
    <n v="546.95000000000005"/>
    <n v="2181.0209999999997"/>
    <n v="0.74922295567076158"/>
    <x v="1"/>
    <s v="montagna"/>
  </r>
  <r>
    <s v="Casina"/>
    <s v="RE"/>
    <n v="4579"/>
    <n v="8394"/>
    <n v="0.54550869668811053"/>
    <s v="Tra 0,3 e 0,6"/>
    <s v="IREN - RE"/>
    <n v="1913.482"/>
    <n v="838.28399999999999"/>
    <n v="2751.7660000000001"/>
    <n v="0.69536508554869847"/>
    <x v="1"/>
    <s v="montagna"/>
  </r>
  <r>
    <s v="Casola Valsenio"/>
    <s v="RA"/>
    <n v="2509"/>
    <n v="4154"/>
    <n v="0.60399614829080406"/>
    <s v="&gt; 0,6"/>
    <s v="Hera-RTI-RACE"/>
    <n v="1720.1369999999999"/>
    <n v="588.58000000000004"/>
    <n v="2308.7170000000001"/>
    <n v="0.74506186769534766"/>
    <x v="1"/>
    <s v="montagna"/>
  </r>
  <r>
    <s v="Castel d'Aiano"/>
    <s v="BO"/>
    <n v="1910"/>
    <n v="3745"/>
    <n v="0.51001335113484647"/>
    <s v="Tra 0,3 e 0,6"/>
    <s v="HERA-RTI-BO"/>
    <n v="741.65599999999995"/>
    <n v="688.91"/>
    <n v="1430.5659999999998"/>
    <n v="0.51843536054960071"/>
    <x v="0"/>
    <s v="montagna"/>
  </r>
  <r>
    <s v="Castel del Rio"/>
    <s v="BO"/>
    <n v="1214"/>
    <n v="2330"/>
    <n v="0.52103004291845489"/>
    <s v="Tra 0,3 e 0,6"/>
    <s v="HERA-RTI-BO"/>
    <n v="638.62599999999998"/>
    <n v="202.09"/>
    <n v="840.71600000000001"/>
    <n v="0.75962156066971487"/>
    <x v="1"/>
    <s v="montagna"/>
  </r>
  <r>
    <s v="Castel di Casio"/>
    <s v="BO"/>
    <n v="3361"/>
    <n v="4813"/>
    <n v="0.69831705796800336"/>
    <s v="&gt; 0,6"/>
    <s v="HERA-RTI-BO"/>
    <n v="725.99900000000002"/>
    <n v="1008.89"/>
    <n v="1734.8890000000001"/>
    <n v="0.41847000009798896"/>
    <x v="0"/>
    <s v="montagna"/>
  </r>
  <r>
    <s v="Casteldelci"/>
    <s v="RN"/>
    <n v="366"/>
    <n v="534"/>
    <n v="0.6853932584269663"/>
    <s v="&gt; 0,6"/>
    <s v="Montefeltro"/>
    <n v="130.34299999999999"/>
    <n v="57.113"/>
    <n v="187.45599999999999"/>
    <n v="0.69532583646295665"/>
    <x v="1"/>
    <s v="montagna"/>
  </r>
  <r>
    <s v="Castellarano"/>
    <s v="RE"/>
    <n v="15268"/>
    <n v="22373"/>
    <n v="0.68242971438787825"/>
    <s v="&gt; 0,6"/>
    <s v="IREN - RE"/>
    <n v="6189.3519999999999"/>
    <n v="3873.7109999999998"/>
    <n v="10063.063"/>
    <n v="0.61505646938710412"/>
    <x v="0"/>
    <s v="montagna"/>
  </r>
  <r>
    <s v="Castelnovo ne' Monti"/>
    <s v="RE"/>
    <n v="10363"/>
    <n v="18412"/>
    <n v="0.56283945253095802"/>
    <s v="Tra 0,3 e 0,6"/>
    <s v="IREN - RE"/>
    <n v="4875.5240000000003"/>
    <n v="2019.1120000000001"/>
    <n v="6894.6360000000004"/>
    <n v="0.70714741140794091"/>
    <x v="1"/>
    <s v="montagna"/>
  </r>
  <r>
    <s v="Castiglione dei Pepoli"/>
    <s v="BO"/>
    <n v="5506"/>
    <n v="10031"/>
    <n v="0.54889841491376734"/>
    <s v="Tra 0,3 e 0,6"/>
    <s v="HERA-RTI-BO"/>
    <n v="1450.5060000000001"/>
    <n v="1970.68"/>
    <n v="3421.1860000000001"/>
    <n v="0.42397753293740825"/>
    <x v="0"/>
    <s v="montagna"/>
  </r>
  <r>
    <s v="Cerignale"/>
    <s v="PC"/>
    <n v="124"/>
    <n v="304"/>
    <n v="0.40789473684210525"/>
    <s v="Tra 0,3 e 0,6"/>
    <s v="IREN - PC"/>
    <n v="11.67"/>
    <n v="78.62"/>
    <n v="90.29"/>
    <n v="0.12925019381991359"/>
    <x v="0"/>
    <s v="montagna"/>
  </r>
  <r>
    <s v="Coli"/>
    <s v="PC"/>
    <n v="845"/>
    <n v="1939"/>
    <n v="0.43579164517792679"/>
    <s v="Tra 0,3 e 0,6"/>
    <s v="IREN - PC"/>
    <n v="195.34"/>
    <n v="376.24"/>
    <n v="571.58000000000004"/>
    <n v="0.34175443507470521"/>
    <x v="0"/>
    <s v="montagna"/>
  </r>
  <r>
    <s v="Compiano"/>
    <s v="PR"/>
    <n v="1069"/>
    <n v="2131"/>
    <n v="0.50164242139840454"/>
    <s v="Tra 0,3 e 0,6"/>
    <s v="IREN - PR"/>
    <n v="244.261"/>
    <n v="418.024"/>
    <n v="662.28499999999997"/>
    <n v="0.36881554013755408"/>
    <x v="0"/>
    <s v="montagna"/>
  </r>
  <r>
    <s v="Corniglio"/>
    <s v="PR"/>
    <n v="1763"/>
    <n v="4237"/>
    <n v="0.41609629454802927"/>
    <s v="Tra 0,3 e 0,6"/>
    <s v="IREN - PR"/>
    <n v="627.48500000000001"/>
    <n v="598.29"/>
    <n v="1225.7750000000001"/>
    <n v="0.51190879239664699"/>
    <x v="0"/>
    <s v="montagna"/>
  </r>
  <r>
    <s v="Corte Brugnatella"/>
    <s v="PC"/>
    <n v="520"/>
    <n v="1133"/>
    <n v="0.45895851721094438"/>
    <s v="Tra 0,3 e 0,6"/>
    <s v="IREN - PC"/>
    <n v="52.645000000000003"/>
    <n v="292.83999999999997"/>
    <n v="345.48499999999996"/>
    <n v="0.15237998755372884"/>
    <x v="0"/>
    <s v="montagna"/>
  </r>
  <r>
    <s v="Fanano"/>
    <s v="MO"/>
    <n v="3000"/>
    <n v="6906"/>
    <n v="0.43440486533449174"/>
    <s v="Tra 0,3 e 0,6"/>
    <s v="HERA-RTI-MO"/>
    <n v="1065.9549999999999"/>
    <n v="1308.17"/>
    <n v="2374.125"/>
    <n v="0.44898857473806136"/>
    <x v="0"/>
    <s v="montagna"/>
  </r>
  <r>
    <s v="Farini"/>
    <s v="PC"/>
    <n v="1040"/>
    <n v="2986"/>
    <n v="0.34829202947086402"/>
    <s v="Tra 0,3 e 0,6"/>
    <s v="IREN - PC"/>
    <n v="334.17"/>
    <n v="627.34"/>
    <n v="961.51"/>
    <n v="0.34754708739378687"/>
    <x v="0"/>
    <s v="montagna"/>
  </r>
  <r>
    <s v="Ferriere"/>
    <s v="PC"/>
    <n v="1134"/>
    <n v="3442"/>
    <n v="0.3294596165020337"/>
    <s v="Tra 0,3 e 0,6"/>
    <s v="IREN - PC"/>
    <n v="304.03800000000001"/>
    <n v="641.49"/>
    <n v="945.52800000000002"/>
    <n v="0.32155367159936038"/>
    <x v="0"/>
    <s v="montagna"/>
  </r>
  <r>
    <s v="Fiumalbo"/>
    <s v="MO"/>
    <n v="1178"/>
    <n v="3402"/>
    <n v="0.3462669018224574"/>
    <s v="Tra 0,3 e 0,6"/>
    <s v="HERA-RTI-MO"/>
    <n v="267.13499999999999"/>
    <n v="512.67999999999995"/>
    <n v="779.81499999999994"/>
    <n v="0.34256201791450536"/>
    <x v="0"/>
    <s v="montagna"/>
  </r>
  <r>
    <s v="Fontanelice"/>
    <s v="BO"/>
    <n v="1915"/>
    <n v="2799"/>
    <n v="0.68417291889960696"/>
    <s v="&gt; 0,6"/>
    <s v="HERA-RTI-BO"/>
    <n v="650.56200000000001"/>
    <n v="333.64"/>
    <n v="984.202"/>
    <n v="0.66100454987898827"/>
    <x v="0"/>
    <s v="montagna"/>
  </r>
  <r>
    <s v="Fornovo di Taro"/>
    <s v="PR"/>
    <n v="6033"/>
    <n v="9425"/>
    <n v="0.64010610079575592"/>
    <s v="&gt; 0,6"/>
    <s v="IREN - PR"/>
    <n v="2199.8330000000001"/>
    <n v="725.22"/>
    <n v="2925.0529999999999"/>
    <n v="0.75206603094029412"/>
    <x v="1"/>
    <s v="montagna"/>
  </r>
  <r>
    <s v="Frassinoro"/>
    <s v="MO"/>
    <n v="1732"/>
    <n v="3759"/>
    <n v="0.46076084064910883"/>
    <s v="Tra 0,3 e 0,6"/>
    <s v="HERA-RTI-MO"/>
    <n v="500.82900000000001"/>
    <n v="583.79999999999995"/>
    <n v="1084.6289999999999"/>
    <n v="0.4617514375883367"/>
    <x v="0"/>
    <s v="montagna"/>
  </r>
  <r>
    <s v="Gaggio Montano"/>
    <s v="BO"/>
    <n v="4853"/>
    <n v="9446"/>
    <n v="0.51376243912767305"/>
    <s v="Tra 0,3 e 0,6"/>
    <s v="HERA-RTI-BO"/>
    <n v="1953.8219999999999"/>
    <n v="1422.99"/>
    <n v="3376.8119999999999"/>
    <n v="0.57859957853738964"/>
    <x v="0"/>
    <s v="montagna"/>
  </r>
  <r>
    <s v="Grizzana Morandi"/>
    <s v="BO"/>
    <n v="3958"/>
    <n v="5391"/>
    <n v="0.73418660730847707"/>
    <s v="&gt; 0,6"/>
    <s v="HERA-RTI-BO"/>
    <n v="993.697"/>
    <n v="1084.92"/>
    <n v="2078.6170000000002"/>
    <n v="0.47805680411542861"/>
    <x v="0"/>
    <s v="montagna"/>
  </r>
  <r>
    <s v="Gropparello"/>
    <s v="PC"/>
    <n v="2190"/>
    <n v="3870"/>
    <n v="0.56589147286821706"/>
    <s v="Tra 0,3 e 0,6"/>
    <s v="IREN - PC"/>
    <n v="616.08799999999997"/>
    <n v="475.92"/>
    <n v="1092.008"/>
    <n v="0.56417901700353834"/>
    <x v="0"/>
    <s v="montagna"/>
  </r>
  <r>
    <s v="Guiglia"/>
    <s v="MO"/>
    <n v="4184"/>
    <n v="5935"/>
    <n v="0.70497051390058973"/>
    <s v="&gt; 0,6"/>
    <s v="HERA-RTI-MO"/>
    <n v="1803.338"/>
    <n v="238.92"/>
    <n v="2042.258"/>
    <n v="0.88301184277402756"/>
    <x v="1"/>
    <s v="montagna"/>
  </r>
  <r>
    <s v="Lama Mocogno"/>
    <s v="MO"/>
    <n v="2648"/>
    <n v="5282"/>
    <n v="0.50132525558500562"/>
    <s v="Tra 0,3 e 0,6"/>
    <s v="HERA-RTI-MO"/>
    <n v="790.48800000000006"/>
    <n v="1194.23"/>
    <n v="1984.7180000000001"/>
    <n v="0.39828731336139445"/>
    <x v="0"/>
    <s v="montagna"/>
  </r>
  <r>
    <s v="Langhirano"/>
    <s v="PR"/>
    <n v="10945"/>
    <n v="20606"/>
    <n v="0.53115597398815884"/>
    <s v="Tra 0,3 e 0,6"/>
    <s v="IREN - PR"/>
    <n v="5846.2"/>
    <n v="2253.21"/>
    <n v="8099.41"/>
    <n v="0.72180566238775412"/>
    <x v="1"/>
    <s v="montagna"/>
  </r>
  <r>
    <s v="Lesignano de' Bagni"/>
    <s v="PR"/>
    <n v="5133"/>
    <n v="8555"/>
    <n v="0.6"/>
    <s v="Tra 0,3 e 0,6"/>
    <s v="IREN - PR"/>
    <n v="2635.5259999999998"/>
    <n v="839.5"/>
    <n v="3475.0259999999998"/>
    <n v="0.75841907369901695"/>
    <x v="1"/>
    <s v="montagna"/>
  </r>
  <r>
    <s v="Lizzano in Belvedere"/>
    <s v="BO"/>
    <n v="2237"/>
    <n v="6824"/>
    <n v="0.32781359906213364"/>
    <s v="Tra 0,3 e 0,6"/>
    <s v="HERA-RTI-BO"/>
    <n v="1002.756"/>
    <n v="959.59"/>
    <n v="1962.346"/>
    <n v="0.51099857007887495"/>
    <x v="0"/>
    <s v="montagna"/>
  </r>
  <r>
    <s v="Loiano"/>
    <s v="BO"/>
    <n v="4530"/>
    <n v="6733"/>
    <n v="0.67280558443487304"/>
    <s v="&gt; 0,6"/>
    <s v="HERA-RTI-BO"/>
    <n v="1360.4870000000001"/>
    <n v="1164.3"/>
    <n v="2524.7870000000003"/>
    <n v="0.53885218832321302"/>
    <x v="0"/>
    <s v="montagna"/>
  </r>
  <r>
    <s v="Lugagnano Val d'Arda"/>
    <s v="PC"/>
    <n v="3950"/>
    <n v="6315"/>
    <n v="0.6254948535233571"/>
    <s v="&gt; 0,6"/>
    <s v="IREN - PC"/>
    <n v="1438.623"/>
    <n v="731.27499999999998"/>
    <n v="2169.8980000000001"/>
    <n v="0.66299107146971881"/>
    <x v="0"/>
    <s v="montagna"/>
  </r>
  <r>
    <s v="Maiolo"/>
    <s v="RN"/>
    <n v="801"/>
    <n v="992"/>
    <n v="0.80745967741935487"/>
    <s v="&gt; 0,6"/>
    <s v="Montefeltro"/>
    <n v="103.309"/>
    <n v="171.62700000000001"/>
    <n v="274.93600000000004"/>
    <n v="0.37575653970378553"/>
    <x v="0"/>
    <s v="montagna"/>
  </r>
  <r>
    <s v="Marano sul Panaro"/>
    <s v="MO"/>
    <n v="5289"/>
    <n v="8577"/>
    <n v="0.61664917803427777"/>
    <s v="&gt; 0,6"/>
    <s v="HERA-RTI-MO"/>
    <n v="2259.6390000000001"/>
    <n v="252.79"/>
    <n v="2512.4290000000001"/>
    <n v="0.89938422140486363"/>
    <x v="1"/>
    <s v="montagna"/>
  </r>
  <r>
    <s v="Marzabotto"/>
    <s v="BO"/>
    <n v="6932"/>
    <n v="9210"/>
    <n v="0.75266015200868619"/>
    <s v="&gt; 0,6"/>
    <s v="HERA-RTI-BO"/>
    <n v="1917.413"/>
    <n v="1662.17"/>
    <n v="3579.5830000000001"/>
    <n v="0.53565261651985718"/>
    <x v="0"/>
    <s v="montagna"/>
  </r>
  <r>
    <s v="Medesano"/>
    <s v="PR"/>
    <n v="10825"/>
    <n v="16286"/>
    <n v="0.66468132138032665"/>
    <s v="&gt; 0,6"/>
    <s v="IREN - PR"/>
    <n v="4708.5420000000004"/>
    <n v="805.80899999999997"/>
    <n v="5514.3510000000006"/>
    <n v="0.85387056427855246"/>
    <x v="1"/>
    <s v="montagna"/>
  </r>
  <r>
    <s v="Mercato Saraceno"/>
    <s v="FC"/>
    <n v="6854"/>
    <n v="11234"/>
    <n v="0.6101121595157557"/>
    <s v="&gt; 0,6"/>
    <s v="Hera-RTI-RACE"/>
    <n v="3988.4450000000002"/>
    <n v="513.76"/>
    <n v="4502.2049999999999"/>
    <n v="0.88588702646814177"/>
    <x v="1"/>
    <s v="montagna"/>
  </r>
  <r>
    <s v="Monchio delle Corti"/>
    <s v="PR"/>
    <n v="826"/>
    <n v="2180"/>
    <n v="0.37889908256880733"/>
    <s v="Tra 0,3 e 0,6"/>
    <s v="IREN - PR"/>
    <n v="415.64100000000002"/>
    <n v="289.27999999999997"/>
    <n v="704.92100000000005"/>
    <n v="0.58962777389239363"/>
    <x v="0"/>
    <s v="montagna"/>
  </r>
  <r>
    <s v="Monghidoro"/>
    <s v="BO"/>
    <n v="3882"/>
    <n v="6942"/>
    <n v="0.55920484010371652"/>
    <s v="Tra 0,3 e 0,6"/>
    <s v="HERA-RTI-BO"/>
    <n v="1455.7529999999999"/>
    <n v="1370.63"/>
    <n v="2826.3829999999998"/>
    <n v="0.51505864562587589"/>
    <x v="0"/>
    <s v="montagna"/>
  </r>
  <r>
    <s v="Monte San Pietro"/>
    <s v="BO"/>
    <n v="10841"/>
    <n v="13846"/>
    <n v="0.78296981077567529"/>
    <s v="&gt; 0,6"/>
    <s v="HERA-RTI-BO"/>
    <n v="4430.4369999999999"/>
    <n v="523.51"/>
    <n v="4953.9470000000001"/>
    <n v="0.89432466677580524"/>
    <x v="1"/>
    <s v="montagna"/>
  </r>
  <r>
    <s v="Montecopiolo"/>
    <s v="RN"/>
    <n v="1049"/>
    <n v="2427"/>
    <n v="0.43222084878450762"/>
    <s v="Tra 0,3 e 0,6"/>
    <s v="Marche Multiservizi"/>
    <n v="303.26499999999999"/>
    <n v="342.88400000000001"/>
    <n v="646.149"/>
    <n v="0.46934221054276953"/>
    <x v="0"/>
    <s v="montagna"/>
  </r>
  <r>
    <s v="Montecreto"/>
    <s v="MO"/>
    <n v="943"/>
    <n v="2836"/>
    <n v="0.33251057827926656"/>
    <s v="Tra 0,3 e 0,6"/>
    <s v="HERA-RTI-MO"/>
    <n v="313.81799999999998"/>
    <n v="478.72"/>
    <n v="792.53800000000001"/>
    <n v="0.39596587166798308"/>
    <x v="0"/>
    <s v="montagna"/>
  </r>
  <r>
    <s v="Montefiorino"/>
    <s v="MO"/>
    <n v="2121"/>
    <n v="3545"/>
    <n v="0.5983074753173484"/>
    <s v="Tra 0,3 e 0,6"/>
    <s v="HERA-RTI-MO"/>
    <n v="555.95299999999997"/>
    <n v="576.65"/>
    <n v="1132.6030000000001"/>
    <n v="0.49086308265120254"/>
    <x v="0"/>
    <s v="montagna"/>
  </r>
  <r>
    <s v="Monterenzio"/>
    <s v="BO"/>
    <n v="6153"/>
    <n v="9293"/>
    <n v="0.66211126654471109"/>
    <s v="&gt; 0,6"/>
    <s v="HERA-RTI-BO"/>
    <n v="1532.5509999999999"/>
    <n v="2017.69"/>
    <n v="3550.241"/>
    <n v="0.43167520176799262"/>
    <x v="0"/>
    <s v="montagna"/>
  </r>
  <r>
    <s v="Montese"/>
    <s v="MO"/>
    <n v="3322"/>
    <n v="6750"/>
    <n v="0.49214814814814817"/>
    <s v="Tra 0,3 e 0,6"/>
    <s v="HERA-RTI-MO"/>
    <n v="952.40300000000002"/>
    <n v="1253.8800000000001"/>
    <n v="2206.2830000000004"/>
    <n v="0.43167762249901753"/>
    <x v="0"/>
    <s v="montagna"/>
  </r>
  <r>
    <s v="Monzuno"/>
    <s v="BO"/>
    <n v="6431"/>
    <n v="10228"/>
    <n v="0.62876417676965191"/>
    <s v="&gt; 0,6"/>
    <s v="HERA-RTI-BO"/>
    <n v="1927.6120000000001"/>
    <n v="1435.93"/>
    <n v="3363.5420000000004"/>
    <n v="0.57308991533330034"/>
    <x v="0"/>
    <s v="montagna"/>
  </r>
  <r>
    <s v="Morfasso"/>
    <s v="PC"/>
    <n v="862"/>
    <n v="1907"/>
    <n v="0.4520188778185632"/>
    <s v="Tra 0,3 e 0,6"/>
    <s v="IREN - PC"/>
    <n v="233.42699999999999"/>
    <n v="397.61500000000001"/>
    <n v="631.04200000000003"/>
    <n v="0.36990723279908466"/>
    <x v="0"/>
    <s v="montagna"/>
  </r>
  <r>
    <s v="Neviano degli Arduini"/>
    <s v="PR"/>
    <n v="3479"/>
    <n v="6465"/>
    <n v="0.53812838360402171"/>
    <s v="Tra 0,3 e 0,6"/>
    <s v="IREN - PR"/>
    <n v="1238.1669999999999"/>
    <n v="1173.77"/>
    <n v="2411.9369999999999"/>
    <n v="0.51334964387544113"/>
    <x v="0"/>
    <s v="montagna"/>
  </r>
  <r>
    <s v="Novafeltria"/>
    <s v="RN"/>
    <n v="7015"/>
    <n v="10198"/>
    <n v="0.68787997646597376"/>
    <s v="&gt; 0,6"/>
    <s v="Montefeltro"/>
    <n v="1590.8230000000001"/>
    <n v="2222.027"/>
    <n v="3812.8500000000004"/>
    <n v="0.41722674639705204"/>
    <x v="0"/>
    <s v="montagna"/>
  </r>
  <r>
    <s v="Ottone"/>
    <s v="PC"/>
    <n v="431"/>
    <n v="1654"/>
    <n v="0.26058041112454655"/>
    <s v="&lt; 0,3"/>
    <s v="IREN - PC"/>
    <n v="126.89400000000001"/>
    <n v="233.39"/>
    <n v="360.28399999999999"/>
    <n v="0.35220548234170823"/>
    <x v="0"/>
    <s v="montagna"/>
  </r>
  <r>
    <s v="Palagano"/>
    <s v="MO"/>
    <n v="2041"/>
    <n v="3487"/>
    <n v="0.58531689131058218"/>
    <s v="Tra 0,3 e 0,6"/>
    <s v="HERA-RTI-MO"/>
    <n v="470.12"/>
    <n v="642.16"/>
    <n v="1112.28"/>
    <n v="0.42266335814722911"/>
    <x v="0"/>
    <s v="montagna"/>
  </r>
  <r>
    <s v="Palanzano"/>
    <s v="PR"/>
    <n v="1022"/>
    <n v="2093"/>
    <n v="0.48829431438127091"/>
    <s v="Tra 0,3 e 0,6"/>
    <s v="IREN - PR"/>
    <n v="500.81099999999998"/>
    <n v="306.75"/>
    <n v="807.56099999999992"/>
    <n v="0.62015253336899634"/>
    <x v="0"/>
    <s v="montagna"/>
  </r>
  <r>
    <s v="Pavullo nel Frignano"/>
    <s v="MO"/>
    <n v="18370"/>
    <n v="32018"/>
    <n v="0.57373977137859955"/>
    <s v="Tra 0,3 e 0,6"/>
    <s v="HERA-RTI-MO"/>
    <n v="6289.9939999999997"/>
    <n v="6094.79"/>
    <n v="12384.784"/>
    <n v="0.50788079953594667"/>
    <x v="0"/>
    <s v="montagna"/>
  </r>
  <r>
    <s v="Pellegrino Parmense"/>
    <s v="PR"/>
    <n v="968"/>
    <n v="1636"/>
    <n v="0.59168704156479213"/>
    <s v="Tra 0,3 e 0,6"/>
    <s v="IREN - PR"/>
    <n v="162.5"/>
    <n v="420.78"/>
    <n v="583.28"/>
    <n v="0.27859690028802636"/>
    <x v="0"/>
    <s v="montagna"/>
  </r>
  <r>
    <s v="Pennabilli"/>
    <s v="RN"/>
    <n v="2648"/>
    <n v="4188"/>
    <n v="0.6322827125119389"/>
    <s v="&gt; 0,6"/>
    <s v="Montefeltro"/>
    <n v="418.87900000000002"/>
    <n v="786.14099999999996"/>
    <n v="1205.02"/>
    <n v="0.34761165789779425"/>
    <x v="0"/>
    <s v="montagna"/>
  </r>
  <r>
    <s v="Pianello Val Tidone"/>
    <s v="PC"/>
    <n v="2181"/>
    <n v="4186"/>
    <n v="0.52102245580506445"/>
    <s v="Tra 0,3 e 0,6"/>
    <s v="IREN - PC"/>
    <n v="1198.72"/>
    <n v="519.02700000000004"/>
    <n v="1717.7470000000001"/>
    <n v="0.69784432748245229"/>
    <x v="1"/>
    <s v="montagna"/>
  </r>
  <r>
    <s v="Pianoro"/>
    <s v="BO"/>
    <n v="17853"/>
    <n v="24936"/>
    <n v="0.71595283926852749"/>
    <s v="&gt; 0,6"/>
    <s v="HERA-RTI-BO"/>
    <n v="5029.2579999999998"/>
    <n v="5583.04"/>
    <n v="10612.297999999999"/>
    <n v="0.47390847863488195"/>
    <x v="0"/>
    <s v="montagna"/>
  </r>
  <r>
    <s v="Pievepelago"/>
    <s v="MO"/>
    <n v="2238"/>
    <n v="5835"/>
    <n v="0.38354755784061695"/>
    <s v="Tra 0,3 e 0,6"/>
    <s v="HERA-RTI-MO"/>
    <n v="653.68499999999995"/>
    <n v="923.95"/>
    <n v="1577.635"/>
    <n v="0.41434488966078969"/>
    <x v="0"/>
    <s v="montagna"/>
  </r>
  <r>
    <s v="Piozzano"/>
    <s v="PC"/>
    <n v="580"/>
    <n v="1146"/>
    <n v="0.50610820244328103"/>
    <s v="Tra 0,3 e 0,6"/>
    <s v="IREN - PC"/>
    <n v="236.946"/>
    <n v="235.52"/>
    <n v="472.46600000000001"/>
    <n v="0.50150910330055498"/>
    <x v="0"/>
    <s v="montagna"/>
  </r>
  <r>
    <s v="Polinago"/>
    <s v="MO"/>
    <n v="1581"/>
    <n v="2801"/>
    <n v="0.56444127097465191"/>
    <s v="Tra 0,3 e 0,6"/>
    <s v="HERA-RTI-MO"/>
    <n v="502.96800000000002"/>
    <n v="529.64"/>
    <n v="1032.6079999999999"/>
    <n v="0.48708512814156008"/>
    <x v="0"/>
    <s v="montagna"/>
  </r>
  <r>
    <s v="Ponte dell'Olio"/>
    <s v="PC"/>
    <n v="4685"/>
    <n v="7389"/>
    <n v="0.63405061578021382"/>
    <s v="&gt; 0,6"/>
    <s v="IREN - PC"/>
    <n v="2003.663"/>
    <n v="907.44"/>
    <n v="2911.1030000000001"/>
    <n v="0.6882831009414645"/>
    <x v="1"/>
    <s v="montagna"/>
  </r>
  <r>
    <s v="Premilcuore"/>
    <s v="FC"/>
    <n v="692"/>
    <n v="1669"/>
    <n v="0.41461953265428403"/>
    <s v="Tra 0,3 e 0,6"/>
    <s v="Hera-RTI-RACE"/>
    <n v="377.34"/>
    <n v="54.72"/>
    <n v="432.05999999999995"/>
    <n v="0.87335092348284971"/>
    <x v="1"/>
    <s v="montagna"/>
  </r>
  <r>
    <s v="Prignano sulla Secchia"/>
    <s v="MO"/>
    <n v="3822"/>
    <n v="5616"/>
    <n v="0.68055555555555558"/>
    <s v="&gt; 0,6"/>
    <s v="HERA-RTI-MO"/>
    <n v="1334.26"/>
    <n v="633.46"/>
    <n v="1967.72"/>
    <n v="0.67807411623604985"/>
    <x v="1"/>
    <s v="montagna"/>
  </r>
  <r>
    <s v="Riolo Terme"/>
    <s v="RA"/>
    <n v="5773"/>
    <n v="8462"/>
    <n v="0.68222642401323563"/>
    <s v="&gt; 0,6"/>
    <s v="Hera-RTI-RACE"/>
    <n v="2804.7449999999999"/>
    <n v="680.86"/>
    <n v="3485.605"/>
    <n v="0.80466518724869851"/>
    <x v="1"/>
    <s v="montagna"/>
  </r>
  <r>
    <s v="Riolunato"/>
    <s v="MO"/>
    <n v="670"/>
    <n v="1751"/>
    <n v="0.38263849229011992"/>
    <s v="Tra 0,3 e 0,6"/>
    <s v="HERA-RTI-MO"/>
    <n v="184.69800000000001"/>
    <n v="252.24"/>
    <n v="436.93799999999999"/>
    <n v="0.42270985814921114"/>
    <x v="0"/>
    <s v="montagna"/>
  </r>
  <r>
    <s v="Rivergaro"/>
    <s v="PC"/>
    <n v="7143"/>
    <n v="13916"/>
    <n v="0.51329405001437189"/>
    <s v="Tra 0,3 e 0,6"/>
    <s v="IREN - PC"/>
    <n v="4222.5569999999998"/>
    <n v="1397.598"/>
    <n v="5620.1549999999997"/>
    <n v="0.75132394035395822"/>
    <x v="1"/>
    <s v="montagna"/>
  </r>
  <r>
    <s v="Salsomaggiore Terme"/>
    <s v="PR"/>
    <n v="20500"/>
    <n v="36417"/>
    <n v="0.56292390916330282"/>
    <s v="Tra 0,3 e 0,6"/>
    <s v="IREN - PR"/>
    <n v="8363.7090000000007"/>
    <n v="3138.57"/>
    <n v="11502.279"/>
    <n v="0.72713494430103809"/>
    <x v="1"/>
    <s v="montagna"/>
  </r>
  <r>
    <s v="San Benedetto Val di Sambro"/>
    <s v="BO"/>
    <n v="4239"/>
    <n v="8152"/>
    <n v="0.51999509322865556"/>
    <s v="Tra 0,3 e 0,6"/>
    <s v="HERA-RTI-BO"/>
    <n v="1373.64"/>
    <n v="1252.07"/>
    <n v="2625.71"/>
    <n v="0.52314992897159251"/>
    <x v="0"/>
    <s v="montagna"/>
  </r>
  <r>
    <s v="San Leo"/>
    <s v="RN"/>
    <n v="2834"/>
    <n v="5252"/>
    <n v="0.53960396039603964"/>
    <s v="Tra 0,3 e 0,6"/>
    <s v="Montefeltro"/>
    <n v="714.34400000000005"/>
    <n v="970.10500000000002"/>
    <n v="1684.4490000000001"/>
    <n v="0.42408170268141099"/>
    <x v="0"/>
    <s v="montagna"/>
  </r>
  <r>
    <s v="San Polo d'Enza"/>
    <s v="RE"/>
    <n v="6197"/>
    <n v="13914"/>
    <n v="0.44537875521057929"/>
    <s v="Tra 0,3 e 0,6"/>
    <s v="IREN - RE"/>
    <n v="5402.8689999999997"/>
    <n v="444.79599999999999"/>
    <n v="5847.665"/>
    <n v="0.9239361351924229"/>
    <x v="1"/>
    <s v="montagna"/>
  </r>
  <r>
    <s v="Santa Sofia"/>
    <s v="FC"/>
    <n v="4014"/>
    <n v="7270"/>
    <n v="0.55213204951856942"/>
    <s v="Tra 0,3 e 0,6"/>
    <s v="Hera-RTI-RACE"/>
    <n v="1878.4110000000001"/>
    <n v="216.51"/>
    <n v="2094.9210000000003"/>
    <n v="0.89665004074139298"/>
    <x v="1"/>
    <s v="montagna"/>
  </r>
  <r>
    <s v="Sant'Agata Feltria"/>
    <s v="RN"/>
    <n v="1977"/>
    <n v="3935"/>
    <n v="0.5024142312579416"/>
    <s v="Tra 0,3 e 0,6"/>
    <s v="Montefeltro"/>
    <n v="877.23400000000004"/>
    <n v="619.35500000000002"/>
    <n v="1496.5889999999999"/>
    <n v="0.58615558446574179"/>
    <x v="0"/>
    <s v="montagna"/>
  </r>
  <r>
    <s v="Sarsina"/>
    <s v="FC"/>
    <n v="3353"/>
    <n v="4955"/>
    <n v="0.6766902119071645"/>
    <s v="&gt; 0,6"/>
    <s v="Hera-RTI-RACE"/>
    <n v="1299.2460000000001"/>
    <n v="249.21"/>
    <n v="1548.4560000000001"/>
    <n v="0.8390590368728591"/>
    <x v="1"/>
    <s v="montagna"/>
  </r>
  <r>
    <s v="Sasso Marconi"/>
    <s v="BO"/>
    <n v="14934"/>
    <n v="21639"/>
    <n v="0.69014279772632747"/>
    <s v="&gt; 0,6"/>
    <s v="HERA-RTI-BO"/>
    <n v="6156.723"/>
    <n v="1759.52"/>
    <n v="7916.2430000000004"/>
    <n v="0.77773294730846432"/>
    <x v="1"/>
    <s v="montagna"/>
  </r>
  <r>
    <s v="Sassofeltrio"/>
    <s v="RN"/>
    <n v="1370"/>
    <n v="1904"/>
    <n v="0.71953781512605042"/>
    <s v="&gt; 0,6"/>
    <s v="Marche Multiservizi"/>
    <n v="238.71899999999999"/>
    <n v="377.96800000000002"/>
    <n v="616.68700000000001"/>
    <n v="0.38709912808280372"/>
    <x v="0"/>
    <s v="montagna"/>
  </r>
  <r>
    <s v="Serramazzoni"/>
    <s v="MO"/>
    <n v="8870"/>
    <n v="13561"/>
    <n v="0.65408155740727081"/>
    <s v="&gt; 0,6"/>
    <s v="HERA-RTI-MO"/>
    <n v="2653.261"/>
    <n v="2827.29"/>
    <n v="5480.5509999999995"/>
    <n v="0.48412303799380757"/>
    <x v="0"/>
    <s v="montagna"/>
  </r>
  <r>
    <s v="Sestola"/>
    <s v="MO"/>
    <n v="2438"/>
    <n v="7048"/>
    <n v="0.34591373439273554"/>
    <s v="Tra 0,3 e 0,6"/>
    <s v="HERA-RTI-MO"/>
    <n v="997.83699999999999"/>
    <n v="1335.51"/>
    <n v="2333.3469999999998"/>
    <n v="0.42764192381158916"/>
    <x v="0"/>
    <s v="montagna"/>
  </r>
  <r>
    <s v="Sogliano al Rubicone"/>
    <s v="FC"/>
    <n v="3160"/>
    <n v="4581"/>
    <n v="0.68980571927526746"/>
    <s v="&gt; 0,6"/>
    <s v="Hera-RTI-RACE"/>
    <n v="1399.828"/>
    <n v="272.19"/>
    <n v="1672.018"/>
    <n v="0.83720869033706569"/>
    <x v="1"/>
    <s v="montagna"/>
  </r>
  <r>
    <s v="Solignano"/>
    <s v="PR"/>
    <n v="1699"/>
    <n v="2867"/>
    <n v="0.59260551098709457"/>
    <s v="Tra 0,3 e 0,6"/>
    <s v="IREN - PR"/>
    <n v="358.46600000000001"/>
    <n v="571.32000000000005"/>
    <n v="929.78600000000006"/>
    <n v="0.38553602656955471"/>
    <x v="0"/>
    <s v="montagna"/>
  </r>
  <r>
    <s v="Talamello"/>
    <s v="RN"/>
    <n v="1064"/>
    <n v="2617"/>
    <n v="0.40657241115781428"/>
    <s v="Tra 0,3 e 0,6"/>
    <s v="Montefeltro"/>
    <n v="249.28"/>
    <n v="400.76400000000001"/>
    <n v="650.04399999999998"/>
    <n v="0.38348173354419085"/>
    <x v="0"/>
    <s v="montagna"/>
  </r>
  <r>
    <s v="Terenzo"/>
    <s v="PR"/>
    <n v="1160"/>
    <n v="1835"/>
    <n v="0.63215258855585832"/>
    <s v="&gt; 0,6"/>
    <s v="IREN - PR"/>
    <n v="261.01499999999999"/>
    <n v="392.8"/>
    <n v="653.81500000000005"/>
    <n v="0.39921843334888302"/>
    <x v="0"/>
    <s v="montagna"/>
  </r>
  <r>
    <s v="Tizzano Val Parma"/>
    <s v="PR"/>
    <n v="2171"/>
    <n v="4562"/>
    <n v="0.4758877685225778"/>
    <s v="Tra 0,3 e 0,6"/>
    <s v="IREN - PR"/>
    <n v="1396.12"/>
    <n v="667.89"/>
    <n v="2064.0099999999998"/>
    <n v="0.67641145149490556"/>
    <x v="1"/>
    <s v="montagna"/>
  </r>
  <r>
    <s v="Toano"/>
    <s v="RE"/>
    <n v="4176"/>
    <n v="7451"/>
    <n v="0.56046168299557109"/>
    <s v="Tra 0,3 e 0,6"/>
    <s v="IREN - RE"/>
    <n v="1416.671"/>
    <n v="1591.126"/>
    <n v="3007.797"/>
    <n v="0.47099953886515616"/>
    <x v="0"/>
    <s v="montagna"/>
  </r>
  <r>
    <s v="Tornolo"/>
    <s v="PR"/>
    <n v="888"/>
    <n v="1621"/>
    <n v="0.54780999383096851"/>
    <s v="Tra 0,3 e 0,6"/>
    <s v="IREN - PR"/>
    <n v="197.018"/>
    <n v="363.59899999999999"/>
    <n v="560.61699999999996"/>
    <n v="0.35143065586666122"/>
    <x v="0"/>
    <s v="montagna"/>
  </r>
  <r>
    <s v="Traversetolo"/>
    <s v="PR"/>
    <n v="9679"/>
    <n v="15745"/>
    <n v="0.61473483645601779"/>
    <s v="&gt; 0,6"/>
    <s v="IREN - PR"/>
    <n v="6272.2870000000003"/>
    <n v="981.56"/>
    <n v="7253.8469999999998"/>
    <n v="0.86468421514818283"/>
    <x v="1"/>
    <s v="montagna"/>
  </r>
  <r>
    <s v="Travo"/>
    <s v="PC"/>
    <n v="2215"/>
    <n v="4279"/>
    <n v="0.51764430941808837"/>
    <s v="Tra 0,3 e 0,6"/>
    <s v="IREN - PC"/>
    <n v="1171.9490000000001"/>
    <n v="571.53"/>
    <n v="1743.479"/>
    <n v="0.67218991453295396"/>
    <x v="1"/>
    <s v="montagna"/>
  </r>
  <r>
    <s v="Valmozzola"/>
    <s v="PR"/>
    <n v="536"/>
    <n v="1027"/>
    <n v="0.52190847127555984"/>
    <s v="Tra 0,3 e 0,6"/>
    <s v="IREN - PR"/>
    <n v="93.516999999999996"/>
    <n v="183.86"/>
    <n v="277.37700000000001"/>
    <n v="0.33714763661010105"/>
    <x v="0"/>
    <s v="montagna"/>
  </r>
  <r>
    <s v="Varano de' Melegari"/>
    <s v="PR"/>
    <n v="2579"/>
    <n v="4888"/>
    <n v="0.52761865793780682"/>
    <s v="Tra 0,3 e 0,6"/>
    <s v="IREN - PR"/>
    <n v="797.03"/>
    <n v="724.26"/>
    <n v="1521.29"/>
    <n v="0.52391720184843127"/>
    <x v="0"/>
    <s v="montagna"/>
  </r>
  <r>
    <s v="Varsi"/>
    <s v="PR"/>
    <n v="1141"/>
    <n v="1757"/>
    <n v="0.64940239043824699"/>
    <s v="&gt; 0,6"/>
    <s v="IREN - PR"/>
    <n v="282.08100000000002"/>
    <n v="375.32"/>
    <n v="657.40100000000007"/>
    <n v="0.42908513981572888"/>
    <x v="0"/>
    <s v="montagna"/>
  </r>
  <r>
    <s v="Ventasso"/>
    <s v="RE"/>
    <n v="3923"/>
    <n v="10532"/>
    <n v="0.37248385871629319"/>
    <s v="Tra 0,3 e 0,6"/>
    <s v="IREN - RE"/>
    <n v="1342.883"/>
    <n v="2140.6860000000001"/>
    <n v="3483.5690000000004"/>
    <n v="0.38549057015951166"/>
    <x v="0"/>
    <s v="montagna"/>
  </r>
  <r>
    <s v="Vergato"/>
    <s v="BO"/>
    <n v="7690"/>
    <n v="11522"/>
    <n v="0.66741885089394204"/>
    <s v="&gt; 0,6"/>
    <s v="HERA-RTI-BO"/>
    <n v="2095.8200000000002"/>
    <n v="1868.83"/>
    <n v="3964.65"/>
    <n v="0.52862673880418198"/>
    <x v="0"/>
    <s v="montagna"/>
  </r>
  <r>
    <s v="Verghereto"/>
    <s v="FC"/>
    <n v="1749"/>
    <n v="3757"/>
    <n v="0.46553100878360393"/>
    <s v="Tra 0,3 e 0,6"/>
    <s v="Hera-RTI-RACE"/>
    <n v="935.15200000000004"/>
    <n v="259.58"/>
    <n v="1194.732"/>
    <n v="0.7827295159081703"/>
    <x v="1"/>
    <s v="montagna"/>
  </r>
  <r>
    <s v="Vernasca"/>
    <s v="PC"/>
    <n v="2031"/>
    <n v="3653"/>
    <n v="0.55598138516287987"/>
    <s v="Tra 0,3 e 0,6"/>
    <s v="IREN - PC"/>
    <n v="222.92699999999999"/>
    <n v="828.75"/>
    <n v="1051.6769999999999"/>
    <n v="0.21197287760405525"/>
    <x v="0"/>
    <s v="montagna"/>
  </r>
  <r>
    <s v="Vetto"/>
    <s v="RE"/>
    <n v="1781"/>
    <n v="4255"/>
    <n v="0.41856639247943594"/>
    <s v="Tra 0,3 e 0,6"/>
    <s v="IREN - RE"/>
    <n v="854.05600000000004"/>
    <n v="854.13800000000003"/>
    <n v="1708.194"/>
    <n v="0.49997599804237697"/>
    <x v="0"/>
    <s v="montagna"/>
  </r>
  <r>
    <s v="Vezzano sul Crostolo"/>
    <s v="RE"/>
    <n v="4400"/>
    <n v="7334"/>
    <n v="0.5999454595036815"/>
    <s v="Tra 0,3 e 0,6"/>
    <s v="IREN - RE"/>
    <n v="2140.431"/>
    <n v="547.49800000000005"/>
    <n v="2687.9290000000001"/>
    <n v="0.79631232819021636"/>
    <x v="1"/>
    <s v="montagna"/>
  </r>
  <r>
    <s v="Viano"/>
    <s v="RE"/>
    <n v="3429"/>
    <n v="5360"/>
    <n v="0.6397388059701492"/>
    <s v="&gt; 0,6"/>
    <s v="IREN - RE"/>
    <n v="1418.0650000000001"/>
    <n v="807.02"/>
    <n v="2225.085"/>
    <n v="0.63730823766283085"/>
    <x v="0"/>
    <s v="montagna"/>
  </r>
  <r>
    <s v="Vigolzone"/>
    <s v="PC"/>
    <n v="4170"/>
    <n v="6597"/>
    <n v="0.63210550250113684"/>
    <s v="&gt; 0,6"/>
    <s v="IREN - PC"/>
    <n v="2113.3409999999999"/>
    <n v="796.39"/>
    <n v="2909.7309999999998"/>
    <n v="0.72630115979793319"/>
    <x v="1"/>
    <s v="montagna"/>
  </r>
  <r>
    <s v="Villa Minozzo"/>
    <s v="RE"/>
    <n v="3557"/>
    <n v="6562"/>
    <n v="0.54206034745504417"/>
    <s v="Tra 0,3 e 0,6"/>
    <s v="IREN - RE"/>
    <n v="1014.561"/>
    <n v="1098.607"/>
    <n v="2113.1680000000001"/>
    <n v="0.48011374391435041"/>
    <x v="0"/>
    <s v="montagna"/>
  </r>
  <r>
    <s v="Zerba"/>
    <s v="PC"/>
    <n v="72"/>
    <n v="309"/>
    <n v="0.23300970873786409"/>
    <s v="&lt; 0,3"/>
    <s v="IREN - PC"/>
    <n v="23.36"/>
    <n v="53.23"/>
    <n v="76.59"/>
    <n v="0.30500065282673977"/>
    <x v="0"/>
    <s v="montagna"/>
  </r>
  <r>
    <s v="Zocca"/>
    <s v="MO"/>
    <n v="4714"/>
    <n v="8574"/>
    <n v="0.54980172614882206"/>
    <s v="Tra 0,3 e 0,6"/>
    <s v="HERA-RTI-MO"/>
    <n v="2067.7620000000002"/>
    <n v="1104.8900000000001"/>
    <n v="3172.652"/>
    <n v="0.65174560588428865"/>
    <x v="0"/>
    <s v="montag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A62EB8-CAB9-460D-8190-E86D3945FF4C}" name="Tabella pivot5" cacheId="1" applyNumberFormats="0" applyBorderFormats="0" applyFontFormats="0" applyPatternFormats="0" applyAlignmentFormats="0" applyWidthHeightFormats="1" dataCaption="Valori" grandTotalCaption="Totale" updatedVersion="8" minRefreshableVersion="3" useAutoFormatting="1" itemPrintTitles="1" createdVersion="8" indent="0" outline="1" outlineData="1" multipleFieldFilters="0" rowHeaderCaption="Obiettivo PRRB">
  <location ref="O8:P11" firstHeaderRow="1" firstDataRow="1" firstDataCol="1"/>
  <pivotFields count="13">
    <pivotField showAll="0"/>
    <pivotField showAll="0"/>
    <pivotField numFmtId="3" showAll="0"/>
    <pivotField numFmtId="3" showAll="0"/>
    <pivotField numFmtId="2" showAll="0"/>
    <pivotField showAll="0"/>
    <pivotField showAll="0"/>
    <pivotField numFmtId="4" showAll="0"/>
    <pivotField numFmtId="4" showAll="0"/>
    <pivotField numFmtId="4" showAll="0"/>
    <pivotField numFmtId="10" showAll="0"/>
    <pivotField axis="axisRow" dataField="1" showAll="0">
      <items count="3">
        <item x="0"/>
        <item x="1"/>
        <item t="default"/>
      </items>
    </pivotField>
    <pivotField showAll="0"/>
  </pivotFields>
  <rowFields count="1">
    <field x="11"/>
  </rowFields>
  <rowItems count="3">
    <i>
      <x/>
    </i>
    <i>
      <x v="1"/>
    </i>
    <i t="grand">
      <x/>
    </i>
  </rowItems>
  <colItems count="1">
    <i/>
  </colItems>
  <dataFields count="1">
    <dataField name="Nr. Comuni" fld="11" subtotal="count" baseField="0" baseItem="0"/>
  </dataFields>
  <formats count="17"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11" type="button" dataOnly="0" labelOnly="1" outline="0" axis="axisRow" fieldPosition="0"/>
    </format>
    <format dxfId="87">
      <pivotArea dataOnly="0" labelOnly="1" fieldPosition="0">
        <references count="1">
          <reference field="11" count="0"/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11" type="button" dataOnly="0" labelOnly="1" outline="0" axis="axisRow" fieldPosition="0"/>
    </format>
    <format dxfId="81">
      <pivotArea dataOnly="0" labelOnly="1" fieldPosition="0">
        <references count="1">
          <reference field="11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outline="0" collapsedLevelsAreSubtotals="1" fieldPosition="0"/>
    </format>
    <format dxfId="77">
      <pivotArea dataOnly="0" labelOnly="1" outline="0" axis="axisValues" fieldPosition="0"/>
    </format>
    <format dxfId="76">
      <pivotArea field="11" type="button" dataOnly="0" labelOnly="1" outline="0" axis="axisRow" fieldPosition="0"/>
    </format>
    <format dxfId="75">
      <pivotArea dataOnly="0" labelOnly="1" fieldPosition="0">
        <references count="1">
          <reference field="11" count="0"/>
        </references>
      </pivotArea>
    </format>
    <format dxfId="7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9FB13C-CBE4-4672-AC56-7402B7B802F0}" name="Tabella pivot2" cacheId="0" applyNumberFormats="0" applyBorderFormats="0" applyFontFormats="0" applyPatternFormats="0" applyAlignmentFormats="0" applyWidthHeightFormats="1" dataCaption="Valori" grandTotalCaption="Totale" updatedVersion="8" minRefreshableVersion="3" useAutoFormatting="1" itemPrintTitles="1" createdVersion="8" indent="0" outline="1" outlineData="1" multipleFieldFilters="0" rowHeaderCaption="Intervalli iTAP">
  <location ref="O1:P5" firstHeaderRow="1" firstDataRow="1" firstDataCol="1"/>
  <pivotFields count="10">
    <pivotField numFmtId="3" showAll="0"/>
    <pivotField numFmtId="2" showAll="0"/>
    <pivotField axis="axisRow" dataField="1" showAll="0" sortType="ascending">
      <items count="6">
        <item m="1" x="4"/>
        <item m="1" x="3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4" showAll="0"/>
    <pivotField numFmtId="4" showAll="0"/>
    <pivotField numFmtId="4" showAll="0"/>
    <pivotField numFmtId="10" showAll="0"/>
    <pivotField showAll="0"/>
    <pivotField showAll="0"/>
  </pivotFields>
  <rowFields count="1">
    <field x="2"/>
  </rowFields>
  <rowItems count="4">
    <i>
      <x v="2"/>
    </i>
    <i>
      <x v="3"/>
    </i>
    <i>
      <x v="4"/>
    </i>
    <i t="grand">
      <x/>
    </i>
  </rowItems>
  <colItems count="1">
    <i/>
  </colItems>
  <dataFields count="1">
    <dataField name="Nr Comuni" fld="2" subtotal="count" baseField="0" baseItem="0"/>
  </dataFields>
  <formats count="17">
    <format dxfId="107">
      <pivotArea field="2" type="button" dataOnly="0" labelOnly="1" outline="0" axis="axisRow" fieldPosition="0"/>
    </format>
    <format dxfId="106">
      <pivotArea dataOnly="0" labelOnly="1" fieldPosition="0">
        <references count="1">
          <reference field="2" count="0"/>
        </references>
      </pivotArea>
    </format>
    <format dxfId="105">
      <pivotArea dataOnly="0" labelOnly="1" grandRow="1" outline="0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field="2" type="button" dataOnly="0" labelOnly="1" outline="0" axis="axisRow" fieldPosition="0"/>
    </format>
    <format dxfId="101">
      <pivotArea dataOnly="0" labelOnly="1" fieldPosition="0">
        <references count="1">
          <reference field="2" count="0"/>
        </references>
      </pivotArea>
    </format>
    <format dxfId="100">
      <pivotArea dataOnly="0" labelOnly="1" grandRow="1" outline="0" fieldPosition="0"/>
    </format>
    <format dxfId="99">
      <pivotArea dataOnly="0" labelOnly="1" outline="0" axis="axisValues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2" type="button" dataOnly="0" labelOnly="1" outline="0" axis="axisRow" fieldPosition="0"/>
    </format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grandRow="1" outline="0" fieldPosition="0"/>
    </format>
    <format dxfId="93">
      <pivotArea dataOnly="0" labelOnly="1" outline="0" axis="axisValues" fieldPosition="0"/>
    </format>
    <format dxfId="92">
      <pivotArea outline="0" collapsedLevelsAreSubtotals="1" fieldPosition="0"/>
    </format>
    <format dxfId="9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1069FE-6A17-4166-A2A1-E5843658C3D5}" name="Tabella1" displayName="Tabella1" ref="B11:D28" totalsRowShown="0" headerRowDxfId="161" headerRowBorderDxfId="160" tableBorderDxfId="159" totalsRowBorderDxfId="158">
  <tableColumns count="3">
    <tableColumn id="1" xr3:uid="{4C00B90F-7F3E-43B7-827E-5EEF7F5117D5}" name="ATTIVITA' PREVISTE (descrizione)" dataDxfId="157"/>
    <tableColumn id="2" xr3:uid="{D1396021-5922-4114-82EB-DDB38F53EC8A}" name="COSTO (€)*" dataDxfId="156" dataCellStyle="Valuta">
      <calculatedColumnFormula>SUMIF(D$12:$D$23,"costi di esecuzione dell’intervento",$C2:$C11)</calculatedColumnFormula>
    </tableColumn>
    <tableColumn id="3" xr3:uid="{8B4B4F90-CB80-45A9-8244-DD868A05B228}" name="TIPOLOGIA COSTO" dataDxfId="1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3D0902-F5CE-413E-86DF-A56873020B7C}" name="Tabella17" displayName="Tabella17" ref="B31:D46" totalsRowShown="0" headerRowDxfId="154" headerRowBorderDxfId="153" tableBorderDxfId="152" totalsRowBorderDxfId="151">
  <tableColumns count="3">
    <tableColumn id="1" xr3:uid="{ABDCD326-3783-46FB-B2D3-8ACF0E5CC9A7}" name="ATTIVITA' PREVISTE (descrizione)" dataDxfId="150"/>
    <tableColumn id="2" xr3:uid="{49A79B6F-965C-4B0B-80AD-9FF33BEA4563}" name="COSTO (€)*" dataDxfId="149" dataCellStyle="Valuta"/>
    <tableColumn id="3" xr3:uid="{D7BA4E24-23A1-4A26-A357-A8F1161E3B2E}" name="TIPOLOGIA COSTO" dataDxfId="1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345BD9-955F-40F0-A47C-F5148237D791}" name="Tabella4" displayName="Tabella4" ref="B3:D13" totalsRowShown="0" headerRowDxfId="147" dataDxfId="146">
  <autoFilter ref="B3:D13" xr:uid="{F0079CA3-AF21-4015-A3EE-C0762E4E6304}"/>
  <tableColumns count="3">
    <tableColumn id="1" xr3:uid="{53C4DEB1-EE46-4AE8-A658-7B2FF3E68555}" name="TIPOLOGIA DI PROGETTO" dataDxfId="145"/>
    <tableColumn id="2" xr3:uid="{199254B4-29FD-4E88-B6DD-822044E8A2C7}" name="massimale" dataDxfId="144"/>
    <tableColumn id="3" xr3:uid="{0DC0994A-E872-4C97-84D2-F70922937516}" name="Comporta aumento della % di Raccolta differenziata" dataDxfId="1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F1BF68-EB50-42F5-A381-ED14C1EBBCE6}" name="PlasticfreER" displayName="PlasticfreER" ref="B15:B23" totalsRowShown="0" headerRowDxfId="142" dataDxfId="141">
  <autoFilter ref="B15:B23" xr:uid="{D9DFD9DA-DBB0-49AD-A258-05371123E97C}"/>
  <tableColumns count="1">
    <tableColumn id="1" xr3:uid="{E3B70BB7-3C55-4CDC-B82D-CE93CA371104}" name="TIPOLOGIA DI COSTO CENTRI RACCOLTA / STAZIONI TRASFERENZA E LOGISTICHE" dataDxfId="14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D754D8-9834-4B32-86D3-51CD2400F374}" name="PlasticfreER3" displayName="PlasticfreER3" ref="D15:D18" totalsRowShown="0" headerRowDxfId="139" dataDxfId="138">
  <autoFilter ref="D15:D18" xr:uid="{08D754D8-9834-4B32-86D3-51CD2400F374}"/>
  <tableColumns count="1">
    <tableColumn id="1" xr3:uid="{4EEDB5B3-7AAB-49C1-B6D7-1A3A3428DD39}" name="TIPOLOGIA DI COSTO ALTRI PROGETTI" dataDxfId="13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AF5660F-F084-4F42-ABFA-3B4DC13F459B}" name="Tabella12" displayName="Tabella12" ref="B26:B29" totalsRowShown="0" headerRowDxfId="136" dataDxfId="134" headerRowBorderDxfId="135" tableBorderDxfId="133" totalsRowBorderDxfId="132">
  <autoFilter ref="B26:B29" xr:uid="{4AF5660F-F084-4F42-ABFA-3B4DC13F459B}"/>
  <tableColumns count="1">
    <tableColumn id="1" xr3:uid="{B6B15F05-BE07-41A4-82F2-1FDE9F613634}" name="tipologia di richiedente" dataDxfId="13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3C4E862-F9AC-4F3A-A7C7-EDE46B58C06D}" name="Tabella8" displayName="Tabella8" ref="B2:C13" totalsRowShown="0" tableBorderDxfId="130">
  <autoFilter ref="B2:C13" xr:uid="{F3C4E862-F9AC-4F3A-A7C7-EDE46B58C06D}"/>
  <tableColumns count="2">
    <tableColumn id="1" xr3:uid="{22BD0727-E446-443B-8F33-9EDEAF9DB05D}" name="Convalida QUADRO ECONOMICO COSTI CENTRI RACCOLTA / STAZIONI TRASFERENZA E LOGISTICHE (art. 4.1)" dataDxfId="129" totalsRowDxfId="128" dataCellStyle="Valuta" totalsRowCellStyle="Valuta"/>
    <tableColumn id="2" xr3:uid="{F79DE16E-4879-403B-81B4-EBF7F7CD1645}" name="Note" dataDxfId="127" totalsRowDxfId="126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5552A23-CB38-4F4B-84F5-1AAAC1887506}" name="Tabella9" displayName="Tabella9" ref="B15:C18" totalsRowShown="0" headerRowDxfId="125" headerRowBorderDxfId="124" tableBorderDxfId="123">
  <autoFilter ref="B15:C18" xr:uid="{E5552A23-CB38-4F4B-84F5-1AAAC1887506}"/>
  <tableColumns count="2">
    <tableColumn id="1" xr3:uid="{1F6CD8C2-FB8E-4073-8451-CB4B79599D66}" name="QUADRO ECONOMICO COSTI ALTRI PROGETTI (art. 4.2)" dataDxfId="122" totalsRowDxfId="121" dataCellStyle="Valuta" totalsRowCellStyle="Valuta"/>
    <tableColumn id="2" xr3:uid="{A776D88D-1FCE-48B7-A4D0-AF96C4400C3E}" name="Note" dataDxfId="120" totalsRowDxfId="119"/>
  </tableColumns>
  <tableStyleInfo name="TableStyleLight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72634B-65C0-46C3-9C6A-39A41A4C1CEE}" name="Tabella7" displayName="Tabella7" ref="B2:E9" totalsRowShown="0" tableBorderDxfId="118">
  <autoFilter ref="B2:E9" xr:uid="{5B72634B-65C0-46C3-9C6A-39A41A4C1CEE}"/>
  <tableColumns count="4">
    <tableColumn id="1" xr3:uid="{16823604-AA1B-466E-8662-F9EAE0E4603C}" name="comuni partecipanti" dataDxfId="117">
      <calculatedColumnFormula>DOMANDA_BANDO!C23</calculatedColumnFormula>
    </tableColumn>
    <tableColumn id="2" xr3:uid="{6572633E-DEBA-4FD2-BD65-545E3686F0F2}" name="iTAP" dataDxfId="116">
      <calculatedColumnFormula>IFERROR(VLOOKUP(B3,Elenco_Comuni[[#All],[Comune]:[Supporto %RD]],5,FALSE),"")</calculatedColumnFormula>
    </tableColumn>
    <tableColumn id="3" xr3:uid="{73C97219-2A67-4079-A227-D34DA1EE6E38}" name="Abitanti residenti 2023" dataDxfId="115">
      <calculatedColumnFormula>IFERROR(VLOOKUP(B3,Elenco_Comuni[[#All],[Comune]:[Supporto %RD]],3,FALSE),"")</calculatedColumnFormula>
    </tableColumn>
    <tableColumn id="5" xr3:uid="{9C80B9EF-5FDF-4786-BF0C-DE13EA8911A2}" name="Abitanti equivalenti 2022" dataDxfId="114">
      <calculatedColumnFormula>IFERROR(VLOOKUP(B3,Elenco_Comuni[[#All],[Comune]:[Supporto %RD]],4,FALSE),"")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D501CE-FB6D-4F0D-B9F0-3B26D867EBBA}" name="Tabella1012" displayName="Tabella1012" ref="A2:C10" totalsRowShown="0" headerRowDxfId="113" headerRowBorderDxfId="112" tableBorderDxfId="111">
  <autoFilter ref="A2:C10" xr:uid="{29D501CE-FB6D-4F0D-B9F0-3B26D867EBBA}"/>
  <tableColumns count="3">
    <tableColumn id="1" xr3:uid="{64ED57C6-813E-4935-B336-AC176537E725}" name="comuni partecipanti" dataDxfId="110"/>
    <tableColumn id="2" xr3:uid="{7F1E37F8-8BE2-4706-93DF-0E79E9E7BB27}" name="RD(t) 2023" dataDxfId="109" dataCellStyle="Valuta">
      <calculatedColumnFormula>IFERROR(VLOOKUP(A3,Elenco_Comuni[[#All],[Comune]:[Supporto %RD]],3,FALSE),"")</calculatedColumnFormula>
    </tableColumn>
    <tableColumn id="3" xr3:uid="{09E4ED74-C3EB-49AD-83A7-43D28C37D8B4}" name="RSU(t) 2023" dataDxfId="108" dataCellStyle="Valuta">
      <calculatedColumnFormula>IFERROR(VLOOKUP(A3,Elenco_Comuni[[#All],[Comune]:[Supporto %RD]],4,FALSE),"")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416DF6-5C49-46EB-91DE-D4BBF6C5D58C}" name="Elenco_Comuni" displayName="Elenco_Comuni" ref="A1:M128" totalsRowShown="0" headerRowDxfId="73" dataDxfId="72">
  <autoFilter ref="A1:M128" xr:uid="{76416DF6-5C49-46EB-91DE-D4BBF6C5D58C}"/>
  <sortState xmlns:xlrd2="http://schemas.microsoft.com/office/spreadsheetml/2017/richdata2" ref="A2:M128">
    <sortCondition ref="A100:A128"/>
  </sortState>
  <tableColumns count="13">
    <tableColumn id="2" xr3:uid="{77685789-37B9-4587-A80C-BD5A9E28C953}" name="Comune" dataDxfId="71"/>
    <tableColumn id="1" xr3:uid="{2B0ED7F7-0F61-4996-A276-5DC85BDAC513}" name="Prov." dataDxfId="70"/>
    <tableColumn id="3" xr3:uid="{5B011996-CFD9-4AC5-A826-4C47DC75B242}" name="Abitanti residenti 2023" dataDxfId="69"/>
    <tableColumn id="4" xr3:uid="{311973ED-9404-4985-9A4F-EFE205AB6AEA}" name="Abitanti equivalenti 2022" dataDxfId="68"/>
    <tableColumn id="11" xr3:uid="{AB2FBA9C-A876-4755-99B5-F7DF24957FFA}" name="Indice iTAP" dataDxfId="67">
      <calculatedColumnFormula>Elenco_Comuni[[#This Row],[Abitanti residenti 2023]]/Elenco_Comuni[[#This Row],[Abitanti equivalenti 2022]]</calculatedColumnFormula>
    </tableColumn>
    <tableColumn id="12" xr3:uid="{BE46E212-D018-4DAC-989B-20FC96C05483}" name="supporto iTAP" dataDxfId="66">
      <calculatedColumnFormula>IF(E2&lt;0.3,"&lt; 0,3",IF(E2&lt;=0.6,"Tra 0,3 e 0,6","&gt; 0,6"))</calculatedColumnFormula>
    </tableColumn>
    <tableColumn id="5" xr3:uid="{521558E2-78FC-4196-8BE6-DDFE52CEFB77}" name="Contratto" dataDxfId="65"/>
    <tableColumn id="6" xr3:uid="{9324C23D-F608-4D40-BD52-BFDB906A09E8}" name="RD (t) 2023" dataDxfId="64"/>
    <tableColumn id="7" xr3:uid="{A85F2A26-C7B1-41B0-9A6E-AA29D75B478E}" name="RIND (t) 2023" dataDxfId="63"/>
    <tableColumn id="8" xr3:uid="{0224154C-D24E-466F-846D-9DD5D76116DF}" name="RSU (t) 2023" dataDxfId="62"/>
    <tableColumn id="9" xr3:uid="{C2476D10-C86B-47F7-BBA6-8410E7388D5F}" name="%RD 2023" dataDxfId="61"/>
    <tableColumn id="14" xr3:uid="{5B695874-38EA-477B-8208-0FC55DC2762C}" name="Supporto %RD" dataDxfId="60">
      <calculatedColumnFormula>IF(K2&lt;0.67,"&lt; 67%",IF(K2&gt;=0.67,"&gt;= 67%"))</calculatedColumnFormula>
    </tableColumn>
    <tableColumn id="10" xr3:uid="{169E735A-6716-4A39-B74D-8B3DD1FEE69A}" name="Area" dataDxfId="59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E65C14-4530-48F2-918B-2BFCE73A936D}" name="Tabella13" displayName="Tabella13" ref="A1:F128" totalsRowShown="0">
  <autoFilter ref="A1:F128" xr:uid="{63E65C14-4530-48F2-918B-2BFCE73A936D}"/>
  <tableColumns count="6">
    <tableColumn id="1" xr3:uid="{66573AED-F422-4EB1-9840-CE29D188BF92}" name="comune di"/>
    <tableColumn id="2" xr3:uid="{91678094-3284-444E-8111-F5B6306CA724}" name="Nome" dataDxfId="58"/>
    <tableColumn id="3" xr3:uid="{A893248E-0F7D-4E4E-9AB4-CA89D74A8189}" name="Comune Montagna" dataDxfId="57">
      <calculatedColumnFormula>CONCATENATE(A2," ",B2)</calculatedColumnFormula>
    </tableColumn>
    <tableColumn id="4" xr3:uid="{7322E339-6902-4F2C-AADC-5ED9B96BF6B8}" name="Ha partecipato a Progetti x riduzione monouso negli Anni 2016-2023 ?" dataDxfId="56" dataCellStyle="Valuta"/>
    <tableColumn id="5" xr3:uid="{FF5540E1-F21B-4640-AFAE-018340C45D5C}" name="Ha compilato il modulo WEB verificando la strategia?" dataDxfId="55" dataCellStyle="Valuta"/>
    <tableColumn id="6" xr3:uid="{D2AE5A98-CD5F-41F2-B553-973AD490B782}" name="verificata la rispondenza #PlasticFreER ?" dataDxfId="54" dataCellStyle="Valuta"/>
  </tableColumns>
  <tableStyleInfo name="TableStyleLight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2B29F4C-F351-4FE4-8931-B69521C11DB3}" name="Tabella10" displayName="Tabella10" ref="A1:AS128" totalsRowShown="0" headerRowDxfId="53" dataDxfId="51" headerRowBorderDxfId="52" tableBorderDxfId="50" totalsRowBorderDxfId="49">
  <autoFilter ref="A1:AS128" xr:uid="{72B29F4C-F351-4FE4-8931-B69521C11DB3}"/>
  <tableColumns count="45">
    <tableColumn id="1" xr3:uid="{6EA15285-F1CF-4CE5-BB6A-838281827277}" name="Provincia" dataDxfId="48"/>
    <tableColumn id="2" xr3:uid="{4B6E6E86-03E2-407A-85B3-9C3CE1E5E1A1}" name="Comune" dataDxfId="47"/>
    <tableColumn id="3" xr3:uid="{070361CC-FAAF-490A-B4E3-C51A5F31C32E}" name="Abitanti residenti 2023" dataDxfId="46"/>
    <tableColumn id="4" xr3:uid="{071A5032-5300-4B48-A85E-8F2FCB38BDC7}" name="Abitanti equivalenti 2022" dataDxfId="45"/>
    <tableColumn id="5" xr3:uid="{4FE7613A-0939-44E2-B106-AB1C23B81700}" name="Cluster abitanti residenti" dataDxfId="44"/>
    <tableColumn id="6" xr3:uid="{6BCE8AA0-EDFD-4528-835C-F9DD6C5AEB5A}" name="Tipo di Prelievo" dataDxfId="43"/>
    <tableColumn id="7" xr3:uid="{4F5E9435-B64A-4D0A-BB86-50BE2A58DA32}" name="Gara/Contratto si o no" dataDxfId="42"/>
    <tableColumn id="8" xr3:uid="{B54E8669-E677-4E24-BA81-D543F2433CAF}" name="Contratto" dataDxfId="41"/>
    <tableColumn id="9" xr3:uid="{396A7689-82BB-4BB2-A244-C33C87E48EB3}" name="Gestore del servizio" dataDxfId="40"/>
    <tableColumn id="10" xr3:uid="{F29C768B-9A3D-4FC0-87AC-242B5E471D63}" name="RD (t) 2023" dataDxfId="39"/>
    <tableColumn id="11" xr3:uid="{48F0AC0A-BC0F-4792-8961-FD44E99E61EC}" name="RIND (t) 2023" dataDxfId="38"/>
    <tableColumn id="12" xr3:uid="{62411D3A-DF10-4729-AFBA-F9733A8D8BD2}" name="RSU (t) 2023" dataDxfId="37"/>
    <tableColumn id="13" xr3:uid="{97D9B962-1029-4ECC-8B7F-B18C5DD3DC52}" name="Rifiuti non gestiti RD (t) 2023" dataDxfId="36"/>
    <tableColumn id="14" xr3:uid="{53D572DB-6F92-429F-B8D4-7EB02CF1C7B9}" name="Rifiuti non gestiti RIND (t) 2023" dataDxfId="35"/>
    <tableColumn id="15" xr3:uid="{6EF3FAFF-5E78-4327-9029-8BB30DEE9395}" name="RSU al netto non gestiti RD+RIND 2023" dataDxfId="34"/>
    <tableColumn id="16" xr3:uid="{B9CAE421-14AD-4943-A407-7BEB606C3ED1}" name="RD al netto non gestiti RD 2023" dataDxfId="33"/>
    <tableColumn id="17" xr3:uid="{EDFF15E2-26DD-4033-80B4-F850829F4A48}" name="RIND al netto non gestiti RIND 2023" dataDxfId="32"/>
    <tableColumn id="18" xr3:uid="{C26914CA-3E97-40A8-8B90-8423A9088622}" name="RIND/Ab res (kg)" dataDxfId="31"/>
    <tableColumn id="19" xr3:uid="{B8DB4EE1-8DE3-4D93-9E37-6CC1D89DC301}" name="%RD 2023" dataDxfId="30"/>
    <tableColumn id="20" xr3:uid="{11F44C31-0145-4407-923E-3E3A34D118FD}" name="Area" dataDxfId="29" dataCellStyle="Normale 2"/>
    <tableColumn id="21" xr3:uid="{0E87C15A-263E-4333-8665-9A8BC14F0459}" name="Tipo Raccolta 2024" dataDxfId="28" dataCellStyle="Normale 2"/>
    <tableColumn id="22" xr3:uid="{3B9BD02D-A791-4006-9521-C77B5DC2E10B}" name="Cluster RD" dataDxfId="27" dataCellStyle="Normale 2"/>
    <tableColumn id="23" xr3:uid="{E880D92F-F6AD-4509-88E2-CFE0484501CB}" name="∑Tmax 2024" dataDxfId="26"/>
    <tableColumn id="24" xr3:uid="{A1DA0B5E-7692-42C0-9EE4-89A4F204827D}" name="∑Tmax gestore 2024" dataDxfId="25"/>
    <tableColumn id="25" xr3:uid="{1657F446-4A10-4661-A372-77CABB08E1D8}" name="∑Tmax comune 2024" dataDxfId="24"/>
    <tableColumn id="26" xr3:uid="{E2EB9386-E5A7-429E-9A5D-373BEEB0A806}" name="∑Tmax 2024 per Abeq" dataDxfId="23"/>
    <tableColumn id="27" xr3:uid="{01C658F4-CC22-4FFB-BC25-2ACF5DB49AD7}" name="CSL gestore" dataDxfId="22"/>
    <tableColumn id="28" xr3:uid="{16446C17-BFC9-4910-86CE-A54B2D140A21}" name="CRT gestore" dataDxfId="21"/>
    <tableColumn id="29" xr3:uid="{3B1EC044-8E9F-44EE-B33D-6425654415A5}" name="CTS gestore" dataDxfId="20"/>
    <tableColumn id="30" xr3:uid="{AF21A6F7-A663-438B-B311-579700803EC3}" name="CRD gestore" dataDxfId="19"/>
    <tableColumn id="31" xr3:uid="{6B90D05E-75E1-4048-8B46-833CB446CBD4}" name="CTR gestore" dataDxfId="18"/>
    <tableColumn id="32" xr3:uid="{2BCDBE41-0A3E-4CB6-8882-3C6D45460180}" name="Proventi in CTR gestore" dataDxfId="17"/>
    <tableColumn id="33" xr3:uid="{FF161BF2-B36A-4E36-A85C-D9D894CE05E2}" name="CK gestore" dataDxfId="16"/>
    <tableColumn id="34" xr3:uid="{1E9B2712-53BD-4ECD-ADAC-210B443889E8}" name="Ta prima detr gestore" dataDxfId="15"/>
    <tableColumn id="35" xr3:uid="{95779177-D02A-42AE-BA19-A8BFE161D07F}" name="Ta dopo detr gestore" dataDxfId="14"/>
    <tableColumn id="36" xr3:uid="{F11BF371-7081-4222-A4FF-F28A7EEE0536}" name="Detrazioni gestore" dataDxfId="13"/>
    <tableColumn id="37" xr3:uid="{E5B98338-702C-4233-9A3C-0F944643C04C}" name="CSL comune" dataDxfId="12"/>
    <tableColumn id="38" xr3:uid="{AA5E67FD-91C5-4DE6-830A-36DAAF46B44F}" name="CRT comune" dataDxfId="11"/>
    <tableColumn id="39" xr3:uid="{20FFC4B1-2F7A-40CE-8AB8-130436593D21}" name="CTS comune" dataDxfId="10"/>
    <tableColumn id="40" xr3:uid="{CCE6FA5A-7BC8-4324-AA95-311CB94C3557}" name="CRD comune" dataDxfId="9"/>
    <tableColumn id="41" xr3:uid="{AE4B4AE3-C2CE-40CB-84AB-9EBF2133DD3D}" name="CTR comune" dataDxfId="8"/>
    <tableColumn id="42" xr3:uid="{F10677B2-19DB-455D-BC52-1BCF1359D1A1}" name="Proventi in CTR comune" dataDxfId="7"/>
    <tableColumn id="43" xr3:uid="{68842F61-2A12-44C2-906B-36F44BE2BDB0}" name="CK comune" dataDxfId="6"/>
    <tableColumn id="44" xr3:uid="{6714434C-DA86-4865-9E41-99BCCE8FF6A8}" name="Rho" dataDxfId="5" dataCellStyle="Percentuale"/>
    <tableColumn id="45" xr3:uid="{86D89374-37AC-4FF8-9762-B519B26290AC}" name="Proventi in CTR totale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3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107"/>
  <sheetViews>
    <sheetView showGridLines="0" tabSelected="1" zoomScaleNormal="100" zoomScaleSheetLayoutView="115" zoomScalePageLayoutView="60" workbookViewId="0">
      <selection activeCell="C7" sqref="C7:E7"/>
    </sheetView>
  </sheetViews>
  <sheetFormatPr defaultColWidth="8.85546875" defaultRowHeight="15" x14ac:dyDescent="0.25"/>
  <cols>
    <col min="1" max="1" width="3.42578125" customWidth="1"/>
    <col min="2" max="2" width="48.7109375" customWidth="1"/>
    <col min="3" max="3" width="55.85546875" bestFit="1" customWidth="1"/>
    <col min="4" max="4" width="19.140625" customWidth="1"/>
    <col min="5" max="5" width="35.140625" customWidth="1"/>
    <col min="6" max="6" width="19.85546875" customWidth="1"/>
    <col min="7" max="7" width="34.42578125" customWidth="1"/>
  </cols>
  <sheetData>
    <row r="1" spans="1:7" s="74" customFormat="1" ht="69.95" customHeight="1" thickBot="1" x14ac:dyDescent="0.3">
      <c r="A1" s="156"/>
      <c r="B1" s="157"/>
      <c r="C1" s="247" t="s">
        <v>45</v>
      </c>
      <c r="D1" s="247"/>
      <c r="E1" s="247"/>
      <c r="F1" s="158"/>
      <c r="G1" s="159"/>
    </row>
    <row r="2" spans="1:7" ht="15" customHeight="1" x14ac:dyDescent="0.25">
      <c r="D2" s="72"/>
      <c r="E2" s="72"/>
      <c r="F2" s="72"/>
    </row>
    <row r="3" spans="1:7" ht="15" customHeight="1" x14ac:dyDescent="0.3">
      <c r="B3" s="262" t="s">
        <v>33</v>
      </c>
      <c r="C3" s="262"/>
      <c r="D3" s="262"/>
      <c r="E3" s="262"/>
      <c r="F3" s="75"/>
    </row>
    <row r="4" spans="1:7" ht="15" customHeight="1" x14ac:dyDescent="0.25">
      <c r="D4" s="72"/>
      <c r="E4" s="72"/>
      <c r="F4" s="72"/>
    </row>
    <row r="5" spans="1:7" ht="25.5" customHeight="1" x14ac:dyDescent="0.3">
      <c r="A5" s="258" t="s">
        <v>5</v>
      </c>
      <c r="B5" s="259"/>
      <c r="C5" s="51"/>
      <c r="D5" s="48"/>
      <c r="E5" s="48"/>
    </row>
    <row r="6" spans="1:7" ht="33" customHeight="1" x14ac:dyDescent="0.3">
      <c r="A6" s="48"/>
      <c r="B6" s="70" t="s">
        <v>61</v>
      </c>
      <c r="C6" s="241"/>
      <c r="D6" s="241"/>
      <c r="E6" s="242"/>
      <c r="F6" s="77" t="str">
        <f>IF(ISBLANK(C6),"OBBLIGATORIO","")</f>
        <v>OBBLIGATORIO</v>
      </c>
      <c r="G6" s="255" t="s">
        <v>316</v>
      </c>
    </row>
    <row r="7" spans="1:7" ht="30.75" customHeight="1" x14ac:dyDescent="0.3">
      <c r="A7" s="48"/>
      <c r="B7" s="70" t="s">
        <v>9</v>
      </c>
      <c r="C7" s="241"/>
      <c r="D7" s="241"/>
      <c r="E7" s="242"/>
      <c r="F7" s="69" t="str">
        <f>IF(ISBLANK(C7),"OBBLIGATORIO","")</f>
        <v>OBBLIGATORIO</v>
      </c>
      <c r="G7" s="256"/>
    </row>
    <row r="8" spans="1:7" ht="25.5" customHeight="1" x14ac:dyDescent="0.3">
      <c r="A8" s="48"/>
      <c r="B8" s="70" t="s">
        <v>6</v>
      </c>
      <c r="C8" s="241"/>
      <c r="D8" s="241"/>
      <c r="E8" s="242"/>
      <c r="F8" s="69" t="str">
        <f>IF(ISBLANK(C8),"OBBLIGATORIO","")</f>
        <v>OBBLIGATORIO</v>
      </c>
      <c r="G8" s="256"/>
    </row>
    <row r="9" spans="1:7" ht="25.5" customHeight="1" x14ac:dyDescent="0.3">
      <c r="A9" s="48"/>
      <c r="B9" s="70" t="s">
        <v>7</v>
      </c>
      <c r="C9" s="241"/>
      <c r="D9" s="241"/>
      <c r="E9" s="242"/>
      <c r="F9" s="69" t="str">
        <f>IF(ISBLANK(C9),"OBBLIGATORIO","")</f>
        <v>OBBLIGATORIO</v>
      </c>
      <c r="G9" s="256"/>
    </row>
    <row r="10" spans="1:7" ht="25.5" customHeight="1" x14ac:dyDescent="0.3">
      <c r="A10" s="48"/>
      <c r="B10" s="70" t="s">
        <v>8</v>
      </c>
      <c r="C10" s="245"/>
      <c r="D10" s="241"/>
      <c r="E10" s="242"/>
      <c r="F10" s="76" t="str">
        <f>IF(ISBLANK(C10),"OBBLIGATORIO","")</f>
        <v>OBBLIGATORIO</v>
      </c>
      <c r="G10" s="257"/>
    </row>
    <row r="11" spans="1:7" ht="18.75" x14ac:dyDescent="0.3">
      <c r="A11" s="48"/>
      <c r="B11" s="51"/>
      <c r="C11" s="51"/>
      <c r="D11" s="48"/>
      <c r="E11" s="1"/>
      <c r="F11" s="73"/>
    </row>
    <row r="12" spans="1:7" ht="25.5" customHeight="1" x14ac:dyDescent="0.3">
      <c r="A12" s="260" t="s">
        <v>10</v>
      </c>
      <c r="B12" s="261"/>
      <c r="C12" s="51"/>
      <c r="D12" s="48"/>
      <c r="E12" s="48"/>
    </row>
    <row r="13" spans="1:7" ht="25.5" customHeight="1" x14ac:dyDescent="0.3">
      <c r="A13" s="48"/>
      <c r="B13" s="70" t="s">
        <v>12</v>
      </c>
      <c r="C13" s="241"/>
      <c r="D13" s="241"/>
      <c r="E13" s="241"/>
      <c r="F13" s="69" t="str">
        <f>IF(ISBLANK(C13),"OBBLIGATORIO","")</f>
        <v>OBBLIGATORIO</v>
      </c>
    </row>
    <row r="14" spans="1:7" ht="25.5" customHeight="1" x14ac:dyDescent="0.3">
      <c r="A14" s="48"/>
      <c r="B14" s="70" t="s">
        <v>11</v>
      </c>
      <c r="C14" s="241"/>
      <c r="D14" s="241"/>
      <c r="E14" s="241"/>
      <c r="F14" s="69" t="str">
        <f>IF(ISBLANK(C14),"OBBLIGATORIO","")</f>
        <v>OBBLIGATORIO</v>
      </c>
    </row>
    <row r="15" spans="1:7" ht="25.5" customHeight="1" x14ac:dyDescent="0.3">
      <c r="A15" s="48"/>
      <c r="B15" s="70" t="s">
        <v>13</v>
      </c>
      <c r="C15" s="241"/>
      <c r="D15" s="241"/>
      <c r="E15" s="241"/>
      <c r="F15" s="69" t="str">
        <f>IF(ISBLANK(C15),"OBBLIGATORIO","")</f>
        <v>OBBLIGATORIO</v>
      </c>
    </row>
    <row r="16" spans="1:7" ht="25.5" customHeight="1" x14ac:dyDescent="0.3">
      <c r="A16" s="48"/>
      <c r="B16" s="70" t="s">
        <v>14</v>
      </c>
      <c r="C16" s="241"/>
      <c r="D16" s="241"/>
      <c r="E16" s="241"/>
      <c r="F16" s="69" t="str">
        <f>IF(ISBLANK(C16),"OBBLIGATORIO","")</f>
        <v>OBBLIGATORIO</v>
      </c>
    </row>
    <row r="17" spans="1:7" ht="18.75" x14ac:dyDescent="0.3">
      <c r="A17" s="48"/>
      <c r="B17" s="51"/>
      <c r="C17" s="51"/>
      <c r="D17" s="48"/>
      <c r="E17" s="1"/>
      <c r="F17" s="73"/>
    </row>
    <row r="18" spans="1:7" ht="25.5" customHeight="1" x14ac:dyDescent="0.3">
      <c r="A18" s="260" t="s">
        <v>23</v>
      </c>
      <c r="B18" s="261"/>
      <c r="C18" s="51"/>
      <c r="D18" s="48"/>
      <c r="E18" s="48"/>
    </row>
    <row r="19" spans="1:7" ht="25.5" customHeight="1" x14ac:dyDescent="0.3">
      <c r="A19" s="48"/>
      <c r="B19" s="70" t="s">
        <v>12</v>
      </c>
      <c r="C19" s="241"/>
      <c r="D19" s="241"/>
      <c r="E19" s="241"/>
      <c r="F19" s="69" t="str">
        <f>IF(ISBLANK(C19),"OBBLIGATORIO","")</f>
        <v>OBBLIGATORIO</v>
      </c>
    </row>
    <row r="20" spans="1:7" ht="25.5" customHeight="1" x14ac:dyDescent="0.3">
      <c r="A20" s="48"/>
      <c r="B20" s="70" t="s">
        <v>11</v>
      </c>
      <c r="C20" s="241"/>
      <c r="D20" s="241"/>
      <c r="E20" s="241"/>
      <c r="F20" s="69" t="str">
        <f>IF(ISBLANK(C20),"OBBLIGATORIO","")</f>
        <v>OBBLIGATORIO</v>
      </c>
    </row>
    <row r="21" spans="1:7" ht="25.5" customHeight="1" x14ac:dyDescent="0.3">
      <c r="A21" s="48"/>
      <c r="B21" s="70" t="s">
        <v>15</v>
      </c>
      <c r="C21" s="241"/>
      <c r="D21" s="241"/>
      <c r="E21" s="241"/>
      <c r="F21" s="69" t="str">
        <f>IF(ISBLANK(C21),"OBBLIGATORIO","")</f>
        <v>OBBLIGATORIO</v>
      </c>
    </row>
    <row r="22" spans="1:7" ht="25.5" customHeight="1" x14ac:dyDescent="0.3">
      <c r="A22" s="48"/>
      <c r="B22" s="70" t="s">
        <v>16</v>
      </c>
      <c r="C22" s="245"/>
      <c r="D22" s="241"/>
      <c r="E22" s="241"/>
      <c r="F22" s="69" t="str">
        <f>IF(ISBLANK(C22),"OBBLIGATORIO","")</f>
        <v>OBBLIGATORIO</v>
      </c>
    </row>
    <row r="23" spans="1:7" x14ac:dyDescent="0.25">
      <c r="B23" s="72"/>
      <c r="C23" s="72"/>
      <c r="D23" s="73"/>
      <c r="E23" s="2"/>
      <c r="F23" s="3"/>
    </row>
    <row r="24" spans="1:7" ht="25.5" customHeight="1" x14ac:dyDescent="0.25">
      <c r="B24" s="267" t="s">
        <v>315</v>
      </c>
      <c r="C24" s="246"/>
      <c r="D24" s="246"/>
      <c r="E24" s="246"/>
      <c r="F24" s="263" t="str">
        <f t="shared" ref="F24:F29" si="0">IF(ISBLANK(C24),"",IF(COUNTIF($C$24:$E$29,C24)&gt;1,"ERRORE, COMUNE GIA' INSERITO",IF(C24=ente_nome,"ERRORE, COMUNE GIA' INSERITO","")))</f>
        <v/>
      </c>
      <c r="G24" s="264"/>
    </row>
    <row r="25" spans="1:7" ht="25.5" customHeight="1" x14ac:dyDescent="0.25">
      <c r="B25" s="268"/>
      <c r="C25" s="246"/>
      <c r="D25" s="246"/>
      <c r="E25" s="246"/>
      <c r="F25" s="263" t="str">
        <f t="shared" si="0"/>
        <v/>
      </c>
      <c r="G25" s="264"/>
    </row>
    <row r="26" spans="1:7" ht="25.5" customHeight="1" x14ac:dyDescent="0.25">
      <c r="B26" s="268"/>
      <c r="C26" s="246"/>
      <c r="D26" s="246"/>
      <c r="E26" s="246"/>
      <c r="F26" s="263" t="str">
        <f t="shared" si="0"/>
        <v/>
      </c>
      <c r="G26" s="264"/>
    </row>
    <row r="27" spans="1:7" ht="25.5" customHeight="1" x14ac:dyDescent="0.25">
      <c r="B27" s="268"/>
      <c r="C27" s="246"/>
      <c r="D27" s="246"/>
      <c r="E27" s="246"/>
      <c r="F27" s="263" t="str">
        <f t="shared" si="0"/>
        <v/>
      </c>
      <c r="G27" s="264"/>
    </row>
    <row r="28" spans="1:7" ht="25.5" customHeight="1" x14ac:dyDescent="0.25">
      <c r="B28" s="268"/>
      <c r="C28" s="246"/>
      <c r="D28" s="246"/>
      <c r="E28" s="246"/>
      <c r="F28" s="263" t="str">
        <f t="shared" si="0"/>
        <v/>
      </c>
      <c r="G28" s="264"/>
    </row>
    <row r="29" spans="1:7" ht="25.5" customHeight="1" x14ac:dyDescent="0.25">
      <c r="B29" s="269"/>
      <c r="C29" s="246"/>
      <c r="D29" s="246"/>
      <c r="E29" s="246"/>
      <c r="F29" s="263" t="str">
        <f t="shared" si="0"/>
        <v/>
      </c>
      <c r="G29" s="264"/>
    </row>
    <row r="30" spans="1:7" x14ac:dyDescent="0.25">
      <c r="B30" s="34" t="s">
        <v>304</v>
      </c>
      <c r="C30" s="137"/>
      <c r="D30" s="138"/>
      <c r="E30" s="139"/>
      <c r="F30" s="3"/>
    </row>
    <row r="31" spans="1:7" x14ac:dyDescent="0.25">
      <c r="B31" s="72"/>
      <c r="C31" s="72"/>
      <c r="D31" s="73"/>
      <c r="E31" s="2"/>
      <c r="F31" s="3"/>
    </row>
    <row r="32" spans="1:7" ht="15.75" thickBot="1" x14ac:dyDescent="0.3">
      <c r="B32" s="72"/>
      <c r="C32" s="72"/>
      <c r="D32" s="73"/>
      <c r="E32" s="2"/>
      <c r="F32" s="3"/>
    </row>
    <row r="33" spans="1:7" ht="19.5" thickBot="1" x14ac:dyDescent="0.35">
      <c r="A33" s="160"/>
      <c r="B33" s="270" t="s">
        <v>17</v>
      </c>
      <c r="C33" s="270"/>
      <c r="D33" s="270"/>
      <c r="E33" s="270"/>
      <c r="F33" s="270"/>
      <c r="G33" s="161"/>
    </row>
    <row r="34" spans="1:7" ht="15" customHeight="1" x14ac:dyDescent="0.25">
      <c r="D34" s="72"/>
      <c r="E34" s="72"/>
      <c r="F34" s="72"/>
    </row>
    <row r="35" spans="1:7" ht="25.5" customHeight="1" x14ac:dyDescent="0.3">
      <c r="A35" s="260" t="s">
        <v>18</v>
      </c>
      <c r="B35" s="261"/>
      <c r="C35" s="51"/>
      <c r="D35" s="48"/>
      <c r="E35" s="48"/>
      <c r="F35" s="48"/>
      <c r="G35" s="48"/>
    </row>
    <row r="36" spans="1:7" ht="61.5" customHeight="1" x14ac:dyDescent="0.3">
      <c r="A36" s="48"/>
      <c r="B36" s="70" t="s">
        <v>42</v>
      </c>
      <c r="C36" s="241"/>
      <c r="D36" s="241"/>
      <c r="E36" s="241"/>
      <c r="F36" s="69" t="str">
        <f t="shared" ref="F36:F38" si="1">IF(ISBLANK(C36),"OBBLIGATORIO","")</f>
        <v>OBBLIGATORIO</v>
      </c>
      <c r="G36" s="48"/>
    </row>
    <row r="37" spans="1:7" ht="61.5" customHeight="1" x14ac:dyDescent="0.3">
      <c r="A37" s="48"/>
      <c r="B37" s="70" t="s">
        <v>44</v>
      </c>
      <c r="C37" s="241"/>
      <c r="D37" s="241"/>
      <c r="E37" s="241"/>
      <c r="F37" s="69" t="str">
        <f t="shared" si="1"/>
        <v>OBBLIGATORIO</v>
      </c>
      <c r="G37" s="48"/>
    </row>
    <row r="38" spans="1:7" ht="37.5" customHeight="1" x14ac:dyDescent="0.3">
      <c r="A38" s="48"/>
      <c r="B38" s="71" t="s">
        <v>38</v>
      </c>
      <c r="C38" s="242"/>
      <c r="D38" s="243"/>
      <c r="E38" s="244"/>
      <c r="F38" s="69" t="str">
        <f t="shared" si="1"/>
        <v>OBBLIGATORIO</v>
      </c>
      <c r="G38" s="48"/>
    </row>
    <row r="39" spans="1:7" ht="42.75" customHeight="1" x14ac:dyDescent="0.3">
      <c r="A39" s="48"/>
      <c r="B39" s="70" t="s">
        <v>62</v>
      </c>
      <c r="C39" s="277">
        <f>'Calcolo della % del Contributo'!B10</f>
        <v>0</v>
      </c>
      <c r="D39" s="278"/>
      <c r="E39" s="279"/>
      <c r="F39" s="69"/>
      <c r="G39" s="48"/>
    </row>
    <row r="40" spans="1:7" ht="18.75" x14ac:dyDescent="0.3">
      <c r="A40" s="48"/>
      <c r="B40" s="70" t="s">
        <v>69</v>
      </c>
      <c r="C40" s="274">
        <f>Convalida!C1</f>
        <v>5000</v>
      </c>
      <c r="D40" s="275"/>
      <c r="E40" s="276"/>
      <c r="F40" s="68"/>
      <c r="G40" s="48"/>
    </row>
    <row r="41" spans="1:7" ht="57" customHeight="1" x14ac:dyDescent="0.3">
      <c r="A41" s="48"/>
      <c r="B41" s="70" t="s">
        <v>63</v>
      </c>
      <c r="C41" s="273" t="str">
        <f>IFERROR(_xlfn.IFS(prog_tipologia=Convalida!B4,Convalida!C4,prog_tipologia=Convalida!B5,Convalida!C5,prog_tipologia=Convalida!B6,Convalida!C6,prog_tipologia=Convalida!B7,Convalida!C7,prog_tipologia=Convalida!B8,Convalida!C8,prog_tipologia=Convalida!B9,Convalida!C9,prog_tipologia=Convalida!B10,Convalida!C10,prog_tipologia=Convalida!B11,Convalida!C11,prog_tipologia=Convalida!B12,Convalida!C12,prog_tipologia=Convalida!B13,Convalida!C13),"")</f>
        <v/>
      </c>
      <c r="D41" s="273"/>
      <c r="E41" s="273"/>
      <c r="F41" s="68"/>
      <c r="G41" s="48"/>
    </row>
    <row r="42" spans="1:7" ht="347.25" customHeight="1" x14ac:dyDescent="0.3">
      <c r="A42" s="48"/>
      <c r="B42" s="70" t="s">
        <v>310</v>
      </c>
      <c r="C42" s="249"/>
      <c r="D42" s="249"/>
      <c r="E42" s="249"/>
      <c r="F42" s="69" t="str">
        <f>IF(ISBLANK(C42),"OBBLIGATORIO","")</f>
        <v>OBBLIGATORIO</v>
      </c>
      <c r="G42" s="48"/>
    </row>
    <row r="43" spans="1:7" ht="47.25" customHeight="1" x14ac:dyDescent="0.3">
      <c r="A43" s="48"/>
      <c r="B43" s="70" t="s">
        <v>40</v>
      </c>
      <c r="C43" s="249"/>
      <c r="D43" s="249"/>
      <c r="E43" s="249"/>
      <c r="F43" s="69" t="str">
        <f>IF(ISBLANK(C43),"OBBLIGATORIO","")</f>
        <v>OBBLIGATORIO</v>
      </c>
      <c r="G43" s="48"/>
    </row>
    <row r="44" spans="1:7" ht="47.25" customHeight="1" x14ac:dyDescent="0.3">
      <c r="A44" s="48"/>
      <c r="B44" s="126" t="s">
        <v>70</v>
      </c>
      <c r="C44" s="251"/>
      <c r="D44" s="251"/>
      <c r="E44" s="251"/>
      <c r="F44" s="69" t="str">
        <f>IF(ISBLANK(C44),"OBBLIGATORIO","")</f>
        <v>OBBLIGATORIO</v>
      </c>
      <c r="G44" s="48"/>
    </row>
    <row r="45" spans="1:7" ht="47.25" customHeight="1" x14ac:dyDescent="0.3">
      <c r="A45" s="48"/>
      <c r="B45" s="126" t="s">
        <v>318</v>
      </c>
      <c r="C45" s="251"/>
      <c r="D45" s="251"/>
      <c r="E45" s="251"/>
      <c r="F45" s="69" t="str">
        <f>IF(ISBLANK(C45),"OBBLIGATORIO","")</f>
        <v>OBBLIGATORIO</v>
      </c>
      <c r="G45" s="48"/>
    </row>
    <row r="46" spans="1:7" ht="132.75" customHeight="1" thickBot="1" x14ac:dyDescent="0.35">
      <c r="A46" s="48"/>
      <c r="B46" s="126" t="s">
        <v>317</v>
      </c>
      <c r="C46" s="280"/>
      <c r="D46" s="280"/>
      <c r="E46" s="280"/>
      <c r="F46" s="69" t="str">
        <f>IF(ISBLANK(C46),"OBBLIGATORIO","")</f>
        <v>OBBLIGATORIO</v>
      </c>
      <c r="G46" s="48"/>
    </row>
    <row r="47" spans="1:7" ht="132" thickBot="1" x14ac:dyDescent="0.35">
      <c r="A47" s="48"/>
      <c r="B47" s="127" t="s">
        <v>324</v>
      </c>
      <c r="C47" s="271" t="str">
        <f>'RD medio'!B11</f>
        <v/>
      </c>
      <c r="D47" s="272"/>
      <c r="E47" s="272"/>
      <c r="F47" s="128" t="s">
        <v>322</v>
      </c>
      <c r="G47" s="48"/>
    </row>
    <row r="48" spans="1:7" ht="19.5" thickBot="1" x14ac:dyDescent="0.35">
      <c r="A48" s="48"/>
      <c r="B48" s="51"/>
      <c r="C48" s="51"/>
      <c r="D48" s="52"/>
      <c r="E48" s="1"/>
      <c r="F48" s="4"/>
      <c r="G48" s="48"/>
    </row>
    <row r="49" spans="1:7" s="74" customFormat="1" ht="69.95" customHeight="1" thickBot="1" x14ac:dyDescent="0.3">
      <c r="A49" s="156"/>
      <c r="B49" s="157"/>
      <c r="C49" s="247" t="s">
        <v>34</v>
      </c>
      <c r="D49" s="247"/>
      <c r="E49" s="247"/>
      <c r="F49" s="158"/>
      <c r="G49" s="159"/>
    </row>
    <row r="50" spans="1:7" ht="18.75" x14ac:dyDescent="0.3">
      <c r="A50" s="48"/>
      <c r="B50" s="51"/>
      <c r="C50" s="51"/>
      <c r="D50" s="52"/>
      <c r="E50" s="1"/>
      <c r="F50" s="4"/>
      <c r="G50" s="48"/>
    </row>
    <row r="51" spans="1:7" ht="18.75" x14ac:dyDescent="0.3">
      <c r="A51" s="48"/>
      <c r="B51" s="53" t="s">
        <v>97</v>
      </c>
      <c r="C51" s="54"/>
      <c r="D51" s="54"/>
      <c r="E51" s="54"/>
      <c r="F51" s="55"/>
      <c r="G51" s="48"/>
    </row>
    <row r="52" spans="1:7" ht="18.75" x14ac:dyDescent="0.3">
      <c r="A52" s="48"/>
      <c r="B52" s="51"/>
      <c r="C52" s="51"/>
      <c r="D52" s="52"/>
      <c r="E52" s="1"/>
      <c r="F52" s="4"/>
      <c r="G52" s="48"/>
    </row>
    <row r="53" spans="1:7" ht="18.75" x14ac:dyDescent="0.3">
      <c r="A53" s="48"/>
      <c r="B53" s="51"/>
      <c r="C53" s="51"/>
      <c r="D53" s="52"/>
      <c r="E53" s="1" t="s">
        <v>2</v>
      </c>
      <c r="F53" s="4"/>
      <c r="G53" s="48"/>
    </row>
    <row r="54" spans="1:7" ht="37.5" x14ac:dyDescent="0.3">
      <c r="A54" s="48"/>
      <c r="B54" s="232" t="s">
        <v>19</v>
      </c>
      <c r="C54" s="232"/>
      <c r="D54" s="149" t="s">
        <v>4</v>
      </c>
      <c r="E54" s="57" t="s">
        <v>87</v>
      </c>
      <c r="F54" s="149" t="s">
        <v>3</v>
      </c>
      <c r="G54" s="48"/>
    </row>
    <row r="55" spans="1:7" ht="18.75" x14ac:dyDescent="0.3">
      <c r="A55" s="48"/>
      <c r="B55" s="252" t="s">
        <v>1</v>
      </c>
      <c r="C55" s="252"/>
      <c r="D55" s="58">
        <f>SUMIF(Quadro_Economico!$D$12:D$24,"Spese non Ammissibili (IVA se recuperabile, ecc…)",Quadro_Economico!$C$12:$C24)</f>
        <v>0</v>
      </c>
      <c r="E55" s="150">
        <v>0</v>
      </c>
      <c r="F55" s="58">
        <f>D55*E55</f>
        <v>0</v>
      </c>
      <c r="G55" s="48"/>
    </row>
    <row r="56" spans="1:7" ht="38.25" customHeight="1" x14ac:dyDescent="0.3">
      <c r="A56" s="48"/>
      <c r="B56" s="231" t="s">
        <v>99</v>
      </c>
      <c r="C56" s="231"/>
      <c r="D56" s="58">
        <f>'Convalida Costi'!B6</f>
        <v>0</v>
      </c>
      <c r="E56" s="150">
        <v>1</v>
      </c>
      <c r="F56" s="58">
        <f>D56*E56</f>
        <v>0</v>
      </c>
      <c r="G56" s="48"/>
    </row>
    <row r="57" spans="1:7" ht="30" x14ac:dyDescent="0.3">
      <c r="A57" s="48"/>
      <c r="B57" s="252" t="s">
        <v>86</v>
      </c>
      <c r="C57" s="252"/>
      <c r="D57" s="58">
        <f>SUMIF(Quadro_Economico!$D$12:D$24,"spese tecniche (max 20% dei costi di esecuzione/allestimento)",Quadro_Economico!$C$12:$C24)</f>
        <v>0</v>
      </c>
      <c r="E57" s="151" t="s">
        <v>287</v>
      </c>
      <c r="F57" s="58">
        <f>IF(D57&gt;'Convalida Costi'!B7,'Convalida Costi'!B7,D57)</f>
        <v>0</v>
      </c>
      <c r="G57" s="48"/>
    </row>
    <row r="58" spans="1:7" ht="30" x14ac:dyDescent="0.3">
      <c r="A58" s="48"/>
      <c r="B58" s="252" t="s">
        <v>88</v>
      </c>
      <c r="C58" s="252"/>
      <c r="D58" s="58">
        <f>SUMIF(Quadro_Economico!$D$12:D$24,"spese di promozione ed informazione alla cittadinanza (max 5% dei costi di esecuzione/allestimento)",Quadro_Economico!$C$12:$C24)</f>
        <v>0</v>
      </c>
      <c r="E58" s="151" t="s">
        <v>89</v>
      </c>
      <c r="F58" s="58">
        <f>IF(D58&gt;'Convalida Costi'!B8,'Convalida Costi'!B8,D58)</f>
        <v>0</v>
      </c>
      <c r="G58" s="48"/>
    </row>
    <row r="59" spans="1:7" ht="30" x14ac:dyDescent="0.3">
      <c r="A59" s="48"/>
      <c r="B59" s="252" t="s">
        <v>90</v>
      </c>
      <c r="C59" s="252"/>
      <c r="D59" s="58">
        <f>SUMIF(Quadro_Economico!$D$12:D$24,"costi per l’acquisizione delle aree (max 20% dei costi di esecuzione/allestimento)",Quadro_Economico!$C$12:$C24)</f>
        <v>0</v>
      </c>
      <c r="E59" s="151" t="s">
        <v>287</v>
      </c>
      <c r="F59" s="58">
        <f>IF(D59&gt;'Convalida Costi'!B9,'Convalida Costi'!B9,D59)</f>
        <v>0</v>
      </c>
      <c r="G59" s="48"/>
    </row>
    <row r="60" spans="1:7" ht="18.75" x14ac:dyDescent="0.3">
      <c r="A60" s="48"/>
      <c r="B60" s="252" t="s">
        <v>314</v>
      </c>
      <c r="C60" s="254"/>
      <c r="D60" s="58">
        <f ca="1">SUMIF(Quadro_Economico!$D$12:F$24,"IVA2 altri costi (solo se costituisce un costo non recuperabile per il richiedente)",Quadro_Economico!$C$12:$C24)</f>
        <v>0</v>
      </c>
      <c r="E60" s="150">
        <v>1</v>
      </c>
      <c r="F60" s="58">
        <f ca="1">D60*E60</f>
        <v>0</v>
      </c>
      <c r="G60" s="48"/>
    </row>
    <row r="61" spans="1:7" ht="18.75" x14ac:dyDescent="0.3">
      <c r="A61" s="48"/>
      <c r="B61" s="253" t="s">
        <v>0</v>
      </c>
      <c r="C61" s="253"/>
      <c r="D61" s="59">
        <f ca="1">SUM(D55:D60)</f>
        <v>0</v>
      </c>
      <c r="E61" s="152"/>
      <c r="F61" s="19"/>
      <c r="G61" s="48"/>
    </row>
    <row r="62" spans="1:7" ht="19.5" customHeight="1" x14ac:dyDescent="0.3">
      <c r="A62" s="48"/>
      <c r="B62" s="233" t="s">
        <v>25</v>
      </c>
      <c r="C62" s="235"/>
      <c r="D62" s="60"/>
      <c r="E62" s="61"/>
      <c r="F62" s="21">
        <f ca="1">IF(SUM(F55:F60)&gt;C41,C41,SUM(F55:F60))</f>
        <v>0</v>
      </c>
      <c r="G62" s="48"/>
    </row>
    <row r="63" spans="1:7" ht="50.1" customHeight="1" x14ac:dyDescent="0.3">
      <c r="A63" s="48"/>
      <c r="B63" s="233" t="s">
        <v>325</v>
      </c>
      <c r="C63" s="234"/>
      <c r="D63" s="234"/>
      <c r="E63" s="235"/>
      <c r="F63" s="162" t="str">
        <f ca="1">IF(elegg_tot_4.1=0,"",contributo_max)</f>
        <v/>
      </c>
      <c r="G63" s="69" t="str">
        <f ca="1">IF(F63="Contributo &lt; 5.000€","Richiesta non ammissibile in quanto il contributo risulta inferiore a 5.000€","")</f>
        <v/>
      </c>
    </row>
    <row r="64" spans="1:7" ht="19.5" customHeight="1" x14ac:dyDescent="0.3">
      <c r="A64" s="48"/>
      <c r="B64" s="43"/>
      <c r="C64" s="43"/>
      <c r="D64" s="43"/>
      <c r="E64" s="43" t="s">
        <v>275</v>
      </c>
      <c r="F64" s="44" t="str">
        <f ca="1">IFERROR(Quadro_Economico!C25-DOMANDA_BANDO!F63,"")</f>
        <v/>
      </c>
      <c r="G64" s="48"/>
    </row>
    <row r="65" spans="1:7" ht="19.5" customHeight="1" x14ac:dyDescent="0.3">
      <c r="A65" s="48"/>
      <c r="B65" s="62"/>
      <c r="C65" s="62"/>
      <c r="D65" s="22"/>
      <c r="E65" s="51"/>
      <c r="F65" s="63"/>
      <c r="G65" s="48"/>
    </row>
    <row r="66" spans="1:7" ht="18.75" x14ac:dyDescent="0.3">
      <c r="A66" s="48"/>
      <c r="B66" s="64" t="s">
        <v>98</v>
      </c>
      <c r="C66" s="65"/>
      <c r="D66" s="65"/>
      <c r="E66" s="65"/>
      <c r="F66" s="66"/>
      <c r="G66" s="48"/>
    </row>
    <row r="67" spans="1:7" ht="18.75" x14ac:dyDescent="0.3">
      <c r="A67" s="48"/>
      <c r="B67" s="67"/>
      <c r="C67" s="67"/>
      <c r="D67" s="67"/>
      <c r="E67" s="67"/>
      <c r="F67" s="67"/>
      <c r="G67" s="48"/>
    </row>
    <row r="68" spans="1:7" ht="18.75" customHeight="1" x14ac:dyDescent="0.3">
      <c r="A68" s="48"/>
      <c r="B68" s="67"/>
      <c r="C68" s="67"/>
      <c r="D68" s="67"/>
      <c r="E68" s="231" t="s">
        <v>2</v>
      </c>
      <c r="F68" s="231"/>
      <c r="G68" s="48"/>
    </row>
    <row r="69" spans="1:7" ht="37.5" x14ac:dyDescent="0.3">
      <c r="A69" s="48"/>
      <c r="B69" s="232" t="s">
        <v>19</v>
      </c>
      <c r="C69" s="232"/>
      <c r="D69" s="56" t="s">
        <v>4</v>
      </c>
      <c r="E69" s="57" t="s">
        <v>87</v>
      </c>
      <c r="F69" s="56" t="s">
        <v>3</v>
      </c>
      <c r="G69" s="48"/>
    </row>
    <row r="70" spans="1:7" ht="18.75" x14ac:dyDescent="0.3">
      <c r="A70" s="48"/>
      <c r="B70" s="252" t="s">
        <v>1</v>
      </c>
      <c r="C70" s="252"/>
      <c r="D70" s="58">
        <f>SUMIF(Quadro_Economico!$D$32:D$42,"Spese non Ammissibili (IVA se recuperabile, ecc…)",Quadro_Economico!$C$32:$C42)</f>
        <v>0</v>
      </c>
      <c r="E70" s="150">
        <v>0</v>
      </c>
      <c r="F70" s="58">
        <f>D70*E70</f>
        <v>0</v>
      </c>
      <c r="G70" s="48"/>
    </row>
    <row r="71" spans="1:7" ht="18.75" customHeight="1" x14ac:dyDescent="0.3">
      <c r="A71" s="48"/>
      <c r="B71" s="231" t="s">
        <v>24</v>
      </c>
      <c r="C71" s="231"/>
      <c r="D71" s="58">
        <f>SUMIF(Quadro_Economico!$D$32:D$42,"Spesa Ammissibile (con descrizione di dettaglio)",Quadro_Economico!$C$32:$C42)</f>
        <v>0</v>
      </c>
      <c r="E71" s="150">
        <v>1</v>
      </c>
      <c r="F71" s="58">
        <f>D71*E71</f>
        <v>0</v>
      </c>
      <c r="G71" s="48"/>
    </row>
    <row r="72" spans="1:7" ht="18.75" customHeight="1" x14ac:dyDescent="0.3">
      <c r="A72" s="48"/>
      <c r="B72" s="231" t="s">
        <v>103</v>
      </c>
      <c r="C72" s="231"/>
      <c r="D72" s="58">
        <f>SUMIF(Quadro_Economico!$D$32:D$42,"IVA su spesa ammissibile (solo se costituisce un costo non recuperabile per il richiedente)",Quadro_Economico!$C$32:$C42)</f>
        <v>0</v>
      </c>
      <c r="E72" s="150">
        <v>1</v>
      </c>
      <c r="F72" s="58">
        <f>D72*E72</f>
        <v>0</v>
      </c>
      <c r="G72" s="48"/>
    </row>
    <row r="73" spans="1:7" ht="18.75" customHeight="1" x14ac:dyDescent="0.3">
      <c r="A73" s="48"/>
      <c r="B73" s="253" t="s">
        <v>0</v>
      </c>
      <c r="C73" s="253"/>
      <c r="D73" s="59">
        <f>SUM(D70:D72)</f>
        <v>0</v>
      </c>
      <c r="E73" s="152"/>
      <c r="F73" s="19"/>
      <c r="G73" s="48"/>
    </row>
    <row r="74" spans="1:7" ht="18.75" customHeight="1" x14ac:dyDescent="0.3">
      <c r="A74" s="48"/>
      <c r="B74" s="233" t="s">
        <v>25</v>
      </c>
      <c r="C74" s="235"/>
      <c r="D74" s="60"/>
      <c r="E74" s="153"/>
      <c r="F74" s="21">
        <f>IF(SUM(F70:F72)&gt;C41,C41,SUM(F70:F72))</f>
        <v>0</v>
      </c>
      <c r="G74" s="48"/>
    </row>
    <row r="75" spans="1:7" s="74" customFormat="1" ht="50.1" customHeight="1" x14ac:dyDescent="0.3">
      <c r="A75" s="163"/>
      <c r="B75" s="236" t="s">
        <v>325</v>
      </c>
      <c r="C75" s="237"/>
      <c r="D75" s="237"/>
      <c r="E75" s="238"/>
      <c r="F75" s="162" t="str">
        <f>IF(F74=0,"",contributo_max)</f>
        <v/>
      </c>
      <c r="G75" s="69" t="str">
        <f>IF(F75="Contributo &lt; 5.000€","Richiesta non ammissibile in quanto il contributo risulta inferiore a 5.000€","")</f>
        <v/>
      </c>
    </row>
    <row r="76" spans="1:7" ht="18.75" customHeight="1" x14ac:dyDescent="0.3">
      <c r="A76" s="48"/>
      <c r="B76" s="43"/>
      <c r="C76" s="43"/>
      <c r="D76" s="43"/>
      <c r="E76" s="43" t="s">
        <v>275</v>
      </c>
      <c r="F76" s="44" t="str">
        <f>IFERROR(Quadro_Economico!C43-DOMANDA_BANDO!F75,"")</f>
        <v/>
      </c>
      <c r="G76" s="48"/>
    </row>
    <row r="77" spans="1:7" ht="18.75" customHeight="1" x14ac:dyDescent="0.3">
      <c r="A77" s="48"/>
      <c r="B77" s="43"/>
      <c r="C77" s="43"/>
      <c r="E77" s="48"/>
      <c r="F77" s="44"/>
      <c r="G77" s="48"/>
    </row>
    <row r="78" spans="1:7" ht="18.75" x14ac:dyDescent="0.3">
      <c r="A78" s="50"/>
      <c r="B78" s="250" t="s">
        <v>52</v>
      </c>
      <c r="C78" s="250"/>
      <c r="D78" s="250"/>
      <c r="E78" s="250"/>
      <c r="F78" s="250"/>
      <c r="G78" s="155"/>
    </row>
    <row r="79" spans="1:7" ht="9.75" customHeight="1" x14ac:dyDescent="0.3">
      <c r="A79" s="48"/>
      <c r="B79" s="48"/>
      <c r="C79" s="48"/>
      <c r="D79" s="48"/>
      <c r="E79" s="48"/>
      <c r="F79" s="48"/>
      <c r="G79" s="48"/>
    </row>
    <row r="80" spans="1:7" ht="18.75" x14ac:dyDescent="0.3">
      <c r="A80" s="48"/>
      <c r="B80" s="265" t="s">
        <v>56</v>
      </c>
      <c r="C80" s="265"/>
      <c r="D80" s="265"/>
      <c r="E80" s="265"/>
      <c r="F80" s="48"/>
      <c r="G80" s="48"/>
    </row>
    <row r="81" spans="1:7" ht="18.75" x14ac:dyDescent="0.3">
      <c r="A81" s="48"/>
      <c r="B81" s="265" t="s">
        <v>53</v>
      </c>
      <c r="C81" s="265"/>
      <c r="D81" s="265"/>
      <c r="E81" s="265"/>
      <c r="F81" s="48"/>
      <c r="G81" s="48"/>
    </row>
    <row r="82" spans="1:7" ht="18.75" x14ac:dyDescent="0.3">
      <c r="B82" s="265" t="s">
        <v>54</v>
      </c>
      <c r="C82" s="265"/>
      <c r="D82" s="265"/>
      <c r="E82" s="265"/>
    </row>
    <row r="83" spans="1:7" ht="18.75" x14ac:dyDescent="0.3">
      <c r="B83" s="265" t="s">
        <v>55</v>
      </c>
      <c r="C83" s="265"/>
      <c r="D83" s="265"/>
      <c r="E83" s="265"/>
    </row>
    <row r="84" spans="1:7" ht="37.5" customHeight="1" x14ac:dyDescent="0.3">
      <c r="B84" s="265" t="s">
        <v>107</v>
      </c>
      <c r="C84" s="265"/>
      <c r="D84" s="265"/>
      <c r="E84" s="265"/>
      <c r="F84" s="265"/>
      <c r="G84" s="265"/>
    </row>
    <row r="85" spans="1:7" ht="18.75" x14ac:dyDescent="0.3">
      <c r="B85" s="265" t="s">
        <v>57</v>
      </c>
      <c r="C85" s="265"/>
      <c r="D85" s="265"/>
      <c r="E85" s="265"/>
    </row>
    <row r="86" spans="1:7" ht="18.75" x14ac:dyDescent="0.3">
      <c r="B86" s="265" t="s">
        <v>58</v>
      </c>
      <c r="C86" s="265"/>
      <c r="D86" s="265"/>
      <c r="E86" s="265"/>
    </row>
    <row r="87" spans="1:7" ht="39.75" customHeight="1" x14ac:dyDescent="0.3">
      <c r="B87" s="265" t="s">
        <v>51</v>
      </c>
      <c r="C87" s="265"/>
      <c r="D87" s="265"/>
      <c r="E87" s="265"/>
      <c r="F87" s="265"/>
      <c r="G87" s="265"/>
    </row>
    <row r="88" spans="1:7" ht="15.75" customHeight="1" x14ac:dyDescent="0.25"/>
    <row r="89" spans="1:7" ht="18.75" x14ac:dyDescent="0.3">
      <c r="A89" s="50"/>
      <c r="B89" s="250" t="s">
        <v>20</v>
      </c>
      <c r="C89" s="250"/>
      <c r="D89" s="250"/>
      <c r="E89" s="250"/>
      <c r="F89" s="250"/>
      <c r="G89" s="155"/>
    </row>
    <row r="90" spans="1:7" ht="6" customHeight="1" x14ac:dyDescent="0.3">
      <c r="A90" s="48"/>
      <c r="B90" s="48"/>
      <c r="C90" s="48"/>
      <c r="D90" s="48"/>
      <c r="E90" s="48"/>
      <c r="F90" s="48"/>
      <c r="G90" s="48"/>
    </row>
    <row r="91" spans="1:7" ht="18.75" customHeight="1" x14ac:dyDescent="0.3">
      <c r="A91" s="48"/>
      <c r="B91" s="48" t="s">
        <v>296</v>
      </c>
      <c r="C91" s="48"/>
      <c r="D91" s="48"/>
      <c r="E91" s="48"/>
      <c r="F91" s="48"/>
      <c r="G91" s="48"/>
    </row>
    <row r="92" spans="1:7" ht="18.75" x14ac:dyDescent="0.3">
      <c r="A92" s="48"/>
      <c r="B92" s="49" t="s">
        <v>303</v>
      </c>
      <c r="C92" s="48"/>
      <c r="D92" s="48"/>
      <c r="E92" s="48"/>
      <c r="F92" s="48"/>
      <c r="G92" s="48"/>
    </row>
    <row r="93" spans="1:7" ht="18.75" x14ac:dyDescent="0.3">
      <c r="A93" s="48"/>
      <c r="B93" s="49" t="s">
        <v>78</v>
      </c>
      <c r="C93" s="48"/>
      <c r="D93" s="48"/>
      <c r="E93" s="48"/>
      <c r="F93" s="48"/>
      <c r="G93" s="48"/>
    </row>
    <row r="94" spans="1:7" ht="18.75" x14ac:dyDescent="0.3">
      <c r="A94" s="48"/>
      <c r="B94" s="49" t="s">
        <v>256</v>
      </c>
      <c r="C94" s="48"/>
      <c r="D94" s="48"/>
      <c r="E94" s="48"/>
      <c r="F94" s="48"/>
      <c r="G94" s="48"/>
    </row>
    <row r="95" spans="1:7" ht="27" customHeight="1" x14ac:dyDescent="0.3">
      <c r="A95" s="48"/>
      <c r="B95" s="239" t="str">
        <f>IF(C6=Convalida!B29,"- Trattandosi di domanda presentata del soggetto affidatario del servizio di gestione dei rifiuti si allega Delega alla presentazione da parte di tutti i soggetti beneficiari del contributo","")</f>
        <v/>
      </c>
      <c r="C95" s="240"/>
      <c r="D95" s="240"/>
      <c r="E95" s="240"/>
      <c r="F95" s="240"/>
      <c r="G95" s="240"/>
    </row>
    <row r="96" spans="1:7" ht="32.25" customHeight="1" x14ac:dyDescent="0.3">
      <c r="A96" s="48"/>
      <c r="B96" s="239" t="str">
        <f>IF(OR(prog_tipologia=Convalida!B4,prog_tipologia=Convalida!B5),"- Trattandosi di Centro di Raccolta/stazioni di trasferenza/strutture logistiche si allegano: - a. Elaborati grafici; b. Cronoprogramma conforme alle tempistiche indicate all’articolo 10; c. Parere motivato del gestore del servizio individuato da ATERSIR","")</f>
        <v/>
      </c>
      <c r="C96" s="240"/>
      <c r="D96" s="240"/>
      <c r="E96" s="240"/>
      <c r="F96" s="240"/>
      <c r="G96" s="240"/>
    </row>
    <row r="97" spans="1:7" ht="27.75" customHeight="1" x14ac:dyDescent="0.3">
      <c r="A97" s="48"/>
      <c r="B97" s="239" t="str">
        <f>IF(Convalida!G3="Si","- Trattandosi di progetto che comporta un aumento della percentuale di raccolta differenziata si allega Dichiarazione contente il target di miglioramento della percentuale di raccolta differenziata (art. 5 let. D - Bando)","")</f>
        <v/>
      </c>
      <c r="C97" s="240"/>
      <c r="D97" s="240"/>
      <c r="E97" s="240"/>
      <c r="F97" s="240"/>
      <c r="G97" s="240"/>
    </row>
    <row r="98" spans="1:7" ht="15" customHeight="1" x14ac:dyDescent="0.3">
      <c r="A98" s="48"/>
      <c r="B98" s="132"/>
      <c r="C98" s="132"/>
      <c r="D98" s="132"/>
      <c r="E98" s="132"/>
      <c r="F98" s="132"/>
      <c r="G98" s="132"/>
    </row>
    <row r="99" spans="1:7" ht="18.75" x14ac:dyDescent="0.3">
      <c r="B99" s="49" t="s">
        <v>82</v>
      </c>
    </row>
    <row r="100" spans="1:7" ht="32.25" customHeight="1" x14ac:dyDescent="0.25">
      <c r="B100" s="228"/>
      <c r="C100" s="229"/>
      <c r="D100" s="229"/>
      <c r="E100" s="230"/>
    </row>
    <row r="101" spans="1:7" ht="12" customHeight="1" x14ac:dyDescent="0.3">
      <c r="B101" s="49"/>
    </row>
    <row r="102" spans="1:7" ht="106.5" customHeight="1" x14ac:dyDescent="0.3">
      <c r="A102" s="50"/>
      <c r="B102" s="250" t="s">
        <v>43</v>
      </c>
      <c r="C102" s="250"/>
      <c r="D102" s="250"/>
      <c r="E102" s="250"/>
      <c r="F102" s="250"/>
      <c r="G102" s="266"/>
    </row>
    <row r="103" spans="1:7" ht="21.75" customHeight="1" x14ac:dyDescent="0.3">
      <c r="A103" s="48"/>
      <c r="B103" s="48"/>
      <c r="C103" s="48"/>
      <c r="D103" s="48"/>
      <c r="E103" s="48"/>
      <c r="F103" s="48"/>
      <c r="G103" s="48"/>
    </row>
    <row r="104" spans="1:7" ht="29.25" customHeight="1" x14ac:dyDescent="0.3">
      <c r="A104" s="48"/>
      <c r="B104" s="83" t="s">
        <v>21</v>
      </c>
      <c r="C104" s="40"/>
      <c r="D104" s="48"/>
      <c r="E104" s="48"/>
      <c r="F104" s="48"/>
      <c r="G104" s="48"/>
    </row>
    <row r="105" spans="1:7" ht="28.5" customHeight="1" x14ac:dyDescent="0.25">
      <c r="B105" s="83" t="s">
        <v>22</v>
      </c>
      <c r="C105" s="41">
        <f ca="1">+TODAY()</f>
        <v>45684</v>
      </c>
      <c r="D105" s="7"/>
    </row>
    <row r="106" spans="1:7" ht="28.5" customHeight="1" x14ac:dyDescent="0.25">
      <c r="B106" s="45"/>
      <c r="C106" s="45"/>
      <c r="D106" s="7"/>
    </row>
    <row r="107" spans="1:7" ht="28.5" customHeight="1" x14ac:dyDescent="0.25">
      <c r="B107" s="46" t="s">
        <v>37</v>
      </c>
      <c r="C107" s="47"/>
      <c r="D107" s="7"/>
      <c r="E107" s="248"/>
      <c r="F107" s="248"/>
      <c r="G107" s="248"/>
    </row>
  </sheetData>
  <mergeCells count="81">
    <mergeCell ref="C47:E47"/>
    <mergeCell ref="B95:G95"/>
    <mergeCell ref="B96:G96"/>
    <mergeCell ref="C42:E42"/>
    <mergeCell ref="F25:G25"/>
    <mergeCell ref="F26:G26"/>
    <mergeCell ref="F27:G27"/>
    <mergeCell ref="F28:G28"/>
    <mergeCell ref="F29:G29"/>
    <mergeCell ref="C41:E41"/>
    <mergeCell ref="C40:E40"/>
    <mergeCell ref="C39:E39"/>
    <mergeCell ref="B74:C74"/>
    <mergeCell ref="C45:E45"/>
    <mergeCell ref="C46:E46"/>
    <mergeCell ref="C49:E49"/>
    <mergeCell ref="F24:G24"/>
    <mergeCell ref="B84:G84"/>
    <mergeCell ref="B87:G87"/>
    <mergeCell ref="B102:G102"/>
    <mergeCell ref="B24:B29"/>
    <mergeCell ref="B80:E80"/>
    <mergeCell ref="B81:E81"/>
    <mergeCell ref="B82:E82"/>
    <mergeCell ref="B83:E83"/>
    <mergeCell ref="B85:E85"/>
    <mergeCell ref="B86:E86"/>
    <mergeCell ref="A35:B35"/>
    <mergeCell ref="B33:F33"/>
    <mergeCell ref="C26:E26"/>
    <mergeCell ref="C27:E27"/>
    <mergeCell ref="C28:E28"/>
    <mergeCell ref="G6:G10"/>
    <mergeCell ref="A5:B5"/>
    <mergeCell ref="A12:B12"/>
    <mergeCell ref="A18:B18"/>
    <mergeCell ref="B3:E3"/>
    <mergeCell ref="C6:E6"/>
    <mergeCell ref="C7:E7"/>
    <mergeCell ref="C8:E8"/>
    <mergeCell ref="C9:E9"/>
    <mergeCell ref="C10:E10"/>
    <mergeCell ref="C13:E13"/>
    <mergeCell ref="C14:E14"/>
    <mergeCell ref="C15:E15"/>
    <mergeCell ref="C16:E16"/>
    <mergeCell ref="C1:E1"/>
    <mergeCell ref="E107:G107"/>
    <mergeCell ref="C43:E43"/>
    <mergeCell ref="B78:F78"/>
    <mergeCell ref="B89:F89"/>
    <mergeCell ref="C44:E44"/>
    <mergeCell ref="B70:C70"/>
    <mergeCell ref="B54:C54"/>
    <mergeCell ref="B55:C55"/>
    <mergeCell ref="B57:C57"/>
    <mergeCell ref="B58:C58"/>
    <mergeCell ref="B59:C59"/>
    <mergeCell ref="B61:C61"/>
    <mergeCell ref="B60:C60"/>
    <mergeCell ref="B73:C73"/>
    <mergeCell ref="B62:C62"/>
    <mergeCell ref="C19:E19"/>
    <mergeCell ref="C38:E38"/>
    <mergeCell ref="C37:E37"/>
    <mergeCell ref="C22:E22"/>
    <mergeCell ref="C24:E24"/>
    <mergeCell ref="C25:E25"/>
    <mergeCell ref="C29:E29"/>
    <mergeCell ref="C20:E20"/>
    <mergeCell ref="C21:E21"/>
    <mergeCell ref="C36:E36"/>
    <mergeCell ref="B100:E100"/>
    <mergeCell ref="B56:C56"/>
    <mergeCell ref="E68:F68"/>
    <mergeCell ref="B69:C69"/>
    <mergeCell ref="B71:C71"/>
    <mergeCell ref="B72:C72"/>
    <mergeCell ref="B63:E63"/>
    <mergeCell ref="B75:E75"/>
    <mergeCell ref="B97:G97"/>
  </mergeCells>
  <conditionalFormatting sqref="F63 F75">
    <cfRule type="cellIs" dxfId="3" priority="1" operator="equal">
      <formula>"Contributo &lt; 5.000€"</formula>
    </cfRule>
  </conditionalFormatting>
  <dataValidations xWindow="1088" yWindow="552" count="6">
    <dataValidation operator="greaterThan" showInputMessage="1" showErrorMessage="1" sqref="C40 C19:C23 C43:C44" xr:uid="{7FF622A8-D81B-4E07-848D-DEF96508BFC7}"/>
    <dataValidation type="textLength" operator="lessThan" allowBlank="1" showInputMessage="1" showErrorMessage="1" error="Titolo troppo lungo, sono consentiti al massimo 30 caratteri" promptTitle="Scelta del titolo" prompt="Il titolo deve essere semplice e rappresentare l'attività, e verrà riportato negli atti come identificativo del progetto ;_x000a_si possono usare MAX 30 caratteri" sqref="C37:E37" xr:uid="{E18FCFA1-E2ED-45F9-BB39-0834428C5464}">
      <formula1>30</formula1>
    </dataValidation>
    <dataValidation type="textLength" operator="lessThanOrEqual" allowBlank="1" showInputMessage="1" showErrorMessage="1" error="MAX 2500 caratteri (spazi vuoti inclusi)" sqref="B100 C42:E42" xr:uid="{98F686C7-F22B-437C-90FC-F0E7DBF94B54}">
      <formula1>2500</formula1>
    </dataValidation>
    <dataValidation type="textLength" operator="lessThan" allowBlank="1" showInputMessage="1" showErrorMessage="1" error="Titolo troppo lungo, sono consentiti al massimo 30 caratteri" promptTitle="CUP" prompt="Facoltativo per la presentazione della domanda e per la definizione della graduatoria. Se non indicato, verrà richiesto prima della concessione del contributo ai progetti approvati in graduatoria" sqref="C36:E36" xr:uid="{9A6B6579-2920-4912-9208-3DB0E9D3F8D5}">
      <formula1>30</formula1>
    </dataValidation>
    <dataValidation type="decimal" operator="lessThanOrEqual" allowBlank="1" showInputMessage="1" showErrorMessage="1" error="Attenzione, totale dei contributi supera il valore dei costi!" prompt="l'ammontare di altri incentivi ricevuti oltre al contributo richiesto ad Atersi, non può consentire di superare il 100% dei costi" sqref="D65" xr:uid="{E7D10DEE-D2ED-4077-8296-433E3DCE6104}">
      <formula1>#REF!</formula1>
    </dataValidation>
    <dataValidation type="whole" operator="greaterThanOrEqual" allowBlank="1" showInputMessage="1" showErrorMessage="1" sqref="D39:E39 C39:C40" xr:uid="{0EEB5545-DC66-4751-924A-3AFE95C8A034}">
      <formula1>1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40" fitToHeight="0" orientation="portrait" r:id="rId1"/>
  <headerFooter differentFirst="1" alignWithMargins="0"/>
  <rowBreaks count="1" manualBreakCount="1">
    <brk id="47" max="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088" yWindow="552" count="5">
        <x14:dataValidation type="list" allowBlank="1" showInputMessage="1" showErrorMessage="1" xr:uid="{89F2FDF9-44F2-4468-97E6-E41A3D82E64E}">
          <x14:formula1>
            <xm:f>'Elenco comuni montagna'!$A$2:$A$120</xm:f>
          </x14:formula1>
          <xm:sqref>C24:E31</xm:sqref>
        </x14:dataValidation>
        <x14:dataValidation type="list" allowBlank="1" showInputMessage="1" showErrorMessage="1" xr:uid="{F8C934C7-FB7A-4C65-A048-CBF9C6A37470}">
          <x14:formula1>
            <xm:f>Convalida!$B$4:$B$13</xm:f>
          </x14:formula1>
          <xm:sqref>C38:E38</xm:sqref>
        </x14:dataValidation>
        <x14:dataValidation type="list" operator="greaterThan" showInputMessage="1" showErrorMessage="1" xr:uid="{DE734231-A920-44F7-B38A-D74C9FAFC8C4}">
          <x14:formula1>
            <xm:f>Convalida!$B$27:$B$29</xm:f>
          </x14:formula1>
          <xm:sqref>C6:E6</xm:sqref>
        </x14:dataValidation>
        <x14:dataValidation type="list" operator="greaterThan" showInputMessage="1" showErrorMessage="1" xr:uid="{200F55C2-B78B-4CD1-8D4E-7B5ECF8182EA}">
          <x14:formula1>
            <xm:f>Convalida!$F$4:$F$5</xm:f>
          </x14:formula1>
          <xm:sqref>C45:E46</xm:sqref>
        </x14:dataValidation>
        <x14:dataValidation type="list" allowBlank="1" showInputMessage="1" showErrorMessage="1" xr:uid="{DD115398-45D2-49FF-AA37-A5448D1F9197}">
          <x14:formula1>
            <xm:f>'Elenco comuni montagna'!$A$2:$A$128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1:E46"/>
  <sheetViews>
    <sheetView topLeftCell="A10" zoomScale="130" zoomScaleNormal="130" workbookViewId="0">
      <selection activeCell="D31" sqref="D31"/>
    </sheetView>
  </sheetViews>
  <sheetFormatPr defaultColWidth="8.85546875" defaultRowHeight="11.25" x14ac:dyDescent="0.2"/>
  <cols>
    <col min="1" max="1" width="8.85546875" style="5"/>
    <col min="2" max="2" width="54.7109375" style="5" customWidth="1"/>
    <col min="3" max="3" width="14.140625" style="5" customWidth="1"/>
    <col min="4" max="4" width="56.140625" style="16" bestFit="1" customWidth="1"/>
    <col min="5" max="5" width="54.42578125" style="5" bestFit="1" customWidth="1"/>
    <col min="6" max="6" width="3.85546875" style="5" customWidth="1"/>
    <col min="7" max="7" width="11.28515625" style="5" bestFit="1" customWidth="1"/>
    <col min="8" max="8" width="22.42578125" style="5" bestFit="1" customWidth="1"/>
    <col min="9" max="16384" width="8.85546875" style="5"/>
  </cols>
  <sheetData>
    <row r="1" spans="2:5" ht="3.75" customHeight="1" x14ac:dyDescent="0.2"/>
    <row r="2" spans="2:5" x14ac:dyDescent="0.2">
      <c r="B2" s="24" t="s">
        <v>32</v>
      </c>
    </row>
    <row r="3" spans="2:5" x14ac:dyDescent="0.2">
      <c r="B3" s="25" t="s">
        <v>28</v>
      </c>
      <c r="C3" s="26" t="s">
        <v>104</v>
      </c>
    </row>
    <row r="4" spans="2:5" x14ac:dyDescent="0.2">
      <c r="B4" s="27" t="s">
        <v>29</v>
      </c>
      <c r="C4" s="28"/>
      <c r="D4" s="29"/>
      <c r="E4" s="30"/>
    </row>
    <row r="5" spans="2:5" x14ac:dyDescent="0.2">
      <c r="B5" s="27" t="s">
        <v>35</v>
      </c>
      <c r="C5" s="31"/>
      <c r="D5" s="32"/>
      <c r="E5" s="30"/>
    </row>
    <row r="6" spans="2:5" x14ac:dyDescent="0.2">
      <c r="B6" s="27" t="s">
        <v>30</v>
      </c>
      <c r="C6" s="31"/>
      <c r="D6" s="33"/>
      <c r="E6" s="30"/>
    </row>
    <row r="7" spans="2:5" x14ac:dyDescent="0.2">
      <c r="B7" s="27" t="s">
        <v>36</v>
      </c>
      <c r="C7" s="31"/>
      <c r="D7" s="33"/>
      <c r="E7" s="30"/>
    </row>
    <row r="8" spans="2:5" x14ac:dyDescent="0.2">
      <c r="B8" s="34" t="s">
        <v>31</v>
      </c>
      <c r="C8" s="35"/>
      <c r="D8" s="32"/>
    </row>
    <row r="10" spans="2:5" x14ac:dyDescent="0.2">
      <c r="B10" s="281" t="s">
        <v>79</v>
      </c>
      <c r="C10" s="281"/>
      <c r="D10" s="281"/>
    </row>
    <row r="11" spans="2:5" x14ac:dyDescent="0.2">
      <c r="B11" s="36" t="s">
        <v>27</v>
      </c>
      <c r="C11" s="37" t="s">
        <v>41</v>
      </c>
      <c r="D11" s="38" t="s">
        <v>26</v>
      </c>
    </row>
    <row r="12" spans="2:5" x14ac:dyDescent="0.2">
      <c r="B12" s="6"/>
      <c r="C12" s="109"/>
      <c r="D12" s="17"/>
    </row>
    <row r="13" spans="2:5" x14ac:dyDescent="0.2">
      <c r="B13" s="6"/>
      <c r="C13" s="109"/>
      <c r="D13" s="17"/>
    </row>
    <row r="14" spans="2:5" x14ac:dyDescent="0.2">
      <c r="B14" s="6"/>
      <c r="C14" s="116"/>
      <c r="D14" s="17"/>
    </row>
    <row r="15" spans="2:5" x14ac:dyDescent="0.2">
      <c r="B15" s="6"/>
      <c r="C15" s="109"/>
      <c r="D15" s="17"/>
    </row>
    <row r="16" spans="2:5" x14ac:dyDescent="0.2">
      <c r="B16" s="6"/>
      <c r="C16" s="109"/>
      <c r="D16" s="17"/>
    </row>
    <row r="17" spans="2:4" x14ac:dyDescent="0.2">
      <c r="B17" s="6"/>
      <c r="C17" s="109"/>
      <c r="D17" s="17"/>
    </row>
    <row r="18" spans="2:4" x14ac:dyDescent="0.2">
      <c r="B18" s="6"/>
      <c r="C18" s="109"/>
      <c r="D18" s="17"/>
    </row>
    <row r="19" spans="2:4" x14ac:dyDescent="0.2">
      <c r="B19" s="6"/>
      <c r="C19" s="109"/>
      <c r="D19" s="17"/>
    </row>
    <row r="20" spans="2:4" x14ac:dyDescent="0.2">
      <c r="B20" s="6"/>
      <c r="C20" s="109"/>
      <c r="D20" s="17"/>
    </row>
    <row r="21" spans="2:4" x14ac:dyDescent="0.2">
      <c r="B21" s="6"/>
      <c r="C21" s="109"/>
      <c r="D21" s="17"/>
    </row>
    <row r="22" spans="2:4" x14ac:dyDescent="0.2">
      <c r="B22" s="6"/>
      <c r="C22" s="109"/>
      <c r="D22" s="17"/>
    </row>
    <row r="23" spans="2:4" x14ac:dyDescent="0.2">
      <c r="B23" s="6"/>
      <c r="C23" s="109"/>
      <c r="D23" s="17"/>
    </row>
    <row r="24" spans="2:4" x14ac:dyDescent="0.2">
      <c r="B24" s="6"/>
      <c r="C24" s="109"/>
      <c r="D24" s="17"/>
    </row>
    <row r="25" spans="2:4" x14ac:dyDescent="0.2">
      <c r="B25" s="165"/>
      <c r="C25" s="166">
        <f>SUBTOTAL(109,C12:C24)</f>
        <v>0</v>
      </c>
      <c r="D25" s="167" t="s">
        <v>277</v>
      </c>
    </row>
    <row r="26" spans="2:4" x14ac:dyDescent="0.2">
      <c r="B26" s="5" t="s">
        <v>311</v>
      </c>
      <c r="C26" s="39"/>
    </row>
    <row r="27" spans="2:4" x14ac:dyDescent="0.2">
      <c r="B27" s="5" t="s">
        <v>312</v>
      </c>
      <c r="C27" s="39"/>
    </row>
    <row r="28" spans="2:4" x14ac:dyDescent="0.2">
      <c r="B28" s="5" t="s">
        <v>313</v>
      </c>
      <c r="C28" s="39"/>
    </row>
    <row r="30" spans="2:4" x14ac:dyDescent="0.2">
      <c r="B30" s="282" t="s">
        <v>80</v>
      </c>
      <c r="C30" s="282"/>
      <c r="D30" s="282"/>
    </row>
    <row r="31" spans="2:4" x14ac:dyDescent="0.2">
      <c r="B31" s="36" t="s">
        <v>27</v>
      </c>
      <c r="C31" s="37" t="s">
        <v>41</v>
      </c>
      <c r="D31" s="23" t="s">
        <v>26</v>
      </c>
    </row>
    <row r="32" spans="2:4" x14ac:dyDescent="0.2">
      <c r="B32" s="6"/>
      <c r="C32" s="109"/>
      <c r="D32" s="18"/>
    </row>
    <row r="33" spans="2:4" x14ac:dyDescent="0.2">
      <c r="B33" s="6"/>
      <c r="C33" s="109"/>
      <c r="D33" s="18"/>
    </row>
    <row r="34" spans="2:4" x14ac:dyDescent="0.2">
      <c r="B34" s="6"/>
      <c r="C34" s="109"/>
      <c r="D34" s="18"/>
    </row>
    <row r="35" spans="2:4" x14ac:dyDescent="0.2">
      <c r="B35" s="6"/>
      <c r="C35" s="109"/>
      <c r="D35" s="18"/>
    </row>
    <row r="36" spans="2:4" x14ac:dyDescent="0.2">
      <c r="B36" s="6"/>
      <c r="C36" s="109"/>
      <c r="D36" s="18"/>
    </row>
    <row r="37" spans="2:4" x14ac:dyDescent="0.2">
      <c r="B37" s="6"/>
      <c r="C37" s="109"/>
      <c r="D37" s="18"/>
    </row>
    <row r="38" spans="2:4" x14ac:dyDescent="0.2">
      <c r="B38" s="6"/>
      <c r="C38" s="109"/>
      <c r="D38" s="18"/>
    </row>
    <row r="39" spans="2:4" x14ac:dyDescent="0.2">
      <c r="B39" s="6"/>
      <c r="C39" s="109"/>
      <c r="D39" s="17"/>
    </row>
    <row r="40" spans="2:4" x14ac:dyDescent="0.2">
      <c r="B40" s="6"/>
      <c r="C40" s="109"/>
      <c r="D40" s="18"/>
    </row>
    <row r="41" spans="2:4" x14ac:dyDescent="0.2">
      <c r="B41" s="6"/>
      <c r="C41" s="109"/>
      <c r="D41" s="18"/>
    </row>
    <row r="42" spans="2:4" x14ac:dyDescent="0.2">
      <c r="B42" s="6"/>
      <c r="C42" s="109"/>
      <c r="D42" s="18"/>
    </row>
    <row r="43" spans="2:4" s="103" customFormat="1" x14ac:dyDescent="0.2">
      <c r="B43" s="165"/>
      <c r="C43" s="166">
        <f>SUBTOTAL(109,C32:C42)</f>
        <v>0</v>
      </c>
      <c r="D43" s="167" t="s">
        <v>277</v>
      </c>
    </row>
    <row r="44" spans="2:4" x14ac:dyDescent="0.2">
      <c r="B44" s="5" t="s">
        <v>75</v>
      </c>
    </row>
    <row r="45" spans="2:4" x14ac:dyDescent="0.2">
      <c r="B45" s="5" t="s">
        <v>76</v>
      </c>
    </row>
    <row r="46" spans="2:4" x14ac:dyDescent="0.2">
      <c r="B46" s="5" t="s">
        <v>77</v>
      </c>
    </row>
  </sheetData>
  <mergeCells count="2">
    <mergeCell ref="B10:D10"/>
    <mergeCell ref="B30:D30"/>
  </mergeCells>
  <dataValidations xWindow="1171" yWindow="411" count="2">
    <dataValidation type="custom" allowBlank="1" showInputMessage="1" showErrorMessage="1" error="E' stata compilata la tabella &quot;centri di raccolta/stazioni trsferenza e logistiche&quot;, e non è possibile compilare la tabella &quot;Altri progetti&quot;" sqref="C32:C43" xr:uid="{9B2DDA75-84A8-43A2-A26C-4A250072AE61}">
      <formula1>COUNTBLANK(B$12:D$24)=ROWS(B$12:D$24)*COLUMNS(B$12:D$24)</formula1>
    </dataValidation>
    <dataValidation type="custom" operator="notEqual" allowBlank="1" showInputMessage="1" showErrorMessage="1" error="E' stata compilata la tabella &quot;Altri progetti&quot;, e non è possibile compilare la tabella &quot;centri di raccolta/stazioni trsferenza e logistiche&quot;" sqref="C15:C25 C12:C13" xr:uid="{6745189E-40CE-4388-95DC-E563E67C6065}">
      <formula1>COUNTBLANK(B$32:D$42)=ROWS(B$32:D$42)*COLUMNS(B$32:D$42)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171" yWindow="411" count="3">
        <x14:dataValidation type="list" allowBlank="1" showInputMessage="1" error="la tipologia di costo non è corretta, scegliere tra le opzioni disponbili indicate in nota" promptTitle="ATTENZIONE" prompt="NON INCOLLARE VALORI DIVERSI DALLE TIPOLOGIE PREVISTE DAL MENU' A TENDINA, RIPORTATE NELLE NOTE" xr:uid="{00000000-0002-0000-0100-000000000000}">
          <x14:formula1>
            <xm:f>Convalida!$B$16:$B$23</xm:f>
          </x14:formula1>
          <xm:sqref>D44:D46 D12:D28</xm:sqref>
        </x14:dataValidation>
        <x14:dataValidation type="list" allowBlank="1" showInputMessage="1" error="la tipologia di costo non è corretta, scegliere tra le opzioni disponbili indicate in nota" promptTitle="ATTENZIONE" prompt="NON INCOLLARE VALORI DIVERSI DALLE TIPOLOGIE PREVISTE DAL MENU' A TENDINA, RIPORTATE NELLE NOTE" xr:uid="{3EFCBB3E-B9E5-4C02-BAB5-1D3728978DE0}">
          <x14:formula1>
            <xm:f>Convalida!$B$5:$B$13</xm:f>
          </x14:formula1>
          <xm:sqref>E32</xm:sqref>
        </x14:dataValidation>
        <x14:dataValidation type="list" allowBlank="1" showInputMessage="1" error="la tipologia di costo non è corretta, scegliere tra le opzioni disponbili indicate in nota" promptTitle="ATTENZIONE" prompt="NON INCOLLARE VALORI DIVERSI DALLE TIPOLOGIE PREVISTE DAL MENU' A TENDINA, RIPORTATE NELLE NOTE" xr:uid="{89515973-446E-4D2B-8603-70C1D22CED04}">
          <x14:formula1>
            <xm:f>Convalida!$D$16:$D$18</xm:f>
          </x14:formula1>
          <xm:sqref>D32:D43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C9DB-6F60-44D4-A01A-87E4B8F5C525}">
  <sheetPr codeName="Foglio3"/>
  <dimension ref="A1:Q832"/>
  <sheetViews>
    <sheetView topLeftCell="A9" zoomScale="115" zoomScaleNormal="115" workbookViewId="0">
      <selection activeCell="D10" sqref="D10"/>
    </sheetView>
  </sheetViews>
  <sheetFormatPr defaultColWidth="9.140625" defaultRowHeight="15" x14ac:dyDescent="0.25"/>
  <cols>
    <col min="1" max="1" width="9.140625" style="13"/>
    <col min="2" max="2" width="72.85546875" style="8" bestFit="1" customWidth="1"/>
    <col min="3" max="3" width="15.28515625" style="12" customWidth="1"/>
    <col min="4" max="4" width="47" style="8" customWidth="1"/>
    <col min="5" max="5" width="6" style="8" customWidth="1"/>
    <col min="6" max="6" width="20.28515625" style="9" bestFit="1" customWidth="1"/>
    <col min="7" max="7" width="10.42578125" style="9" bestFit="1" customWidth="1"/>
    <col min="8" max="8" width="11" style="9" customWidth="1"/>
    <col min="9" max="17" width="9.140625" style="92"/>
    <col min="18" max="16384" width="9.140625" style="9"/>
  </cols>
  <sheetData>
    <row r="1" spans="2:17" ht="15.75" x14ac:dyDescent="0.25">
      <c r="B1" s="13" t="s">
        <v>39</v>
      </c>
      <c r="C1" s="110">
        <v>5000</v>
      </c>
      <c r="D1" s="92"/>
      <c r="E1" s="92"/>
      <c r="F1" s="12"/>
      <c r="G1" s="92"/>
      <c r="H1" s="92"/>
      <c r="Q1" s="9"/>
    </row>
    <row r="2" spans="2:17" x14ac:dyDescent="0.25">
      <c r="B2" s="13"/>
      <c r="D2" s="92"/>
      <c r="E2" s="92"/>
      <c r="F2" s="12"/>
      <c r="G2" s="92"/>
      <c r="H2" s="92"/>
      <c r="Q2" s="9"/>
    </row>
    <row r="3" spans="2:17" ht="30" x14ac:dyDescent="0.25">
      <c r="B3" s="10" t="s">
        <v>48</v>
      </c>
      <c r="C3" s="107" t="s">
        <v>106</v>
      </c>
      <c r="D3" s="107" t="s">
        <v>297</v>
      </c>
      <c r="E3" s="107"/>
      <c r="F3" s="140">
        <f>prog_tipologia</f>
        <v>0</v>
      </c>
      <c r="G3" s="141" t="str">
        <f>IFERROR(VLOOKUP(F3,Tabella4[#All],3,FALSE),"")</f>
        <v/>
      </c>
      <c r="H3" s="92"/>
      <c r="Q3" s="9"/>
    </row>
    <row r="4" spans="2:17" ht="15.75" x14ac:dyDescent="0.25">
      <c r="B4" s="11" t="s">
        <v>64</v>
      </c>
      <c r="C4" s="108">
        <v>500000</v>
      </c>
      <c r="D4" s="11" t="s">
        <v>298</v>
      </c>
      <c r="E4" s="11"/>
      <c r="F4" s="12" t="s">
        <v>302</v>
      </c>
      <c r="G4" s="12"/>
      <c r="H4" s="12"/>
      <c r="I4" s="12"/>
      <c r="Q4" s="9"/>
    </row>
    <row r="5" spans="2:17" ht="15.75" x14ac:dyDescent="0.25">
      <c r="B5" s="11" t="s">
        <v>67</v>
      </c>
      <c r="C5" s="108">
        <v>500000</v>
      </c>
      <c r="D5" s="11" t="s">
        <v>299</v>
      </c>
      <c r="E5" s="11"/>
      <c r="F5" s="12" t="s">
        <v>301</v>
      </c>
      <c r="G5" s="12"/>
      <c r="H5" s="12"/>
      <c r="I5" s="12"/>
      <c r="Q5" s="9"/>
    </row>
    <row r="6" spans="2:17" ht="15.75" x14ac:dyDescent="0.25">
      <c r="B6" s="11" t="s">
        <v>46</v>
      </c>
      <c r="C6" s="108">
        <v>150000</v>
      </c>
      <c r="D6" s="11" t="s">
        <v>298</v>
      </c>
      <c r="E6" s="11"/>
      <c r="F6" s="12"/>
      <c r="G6" s="92"/>
      <c r="H6" s="92"/>
      <c r="Q6" s="9"/>
    </row>
    <row r="7" spans="2:17" ht="15.75" x14ac:dyDescent="0.25">
      <c r="B7" s="11" t="s">
        <v>49</v>
      </c>
      <c r="C7" s="108">
        <v>100000</v>
      </c>
      <c r="D7" s="11" t="s">
        <v>298</v>
      </c>
      <c r="E7" s="11"/>
      <c r="F7" s="12"/>
      <c r="G7" s="92"/>
      <c r="H7" s="92"/>
      <c r="Q7" s="9"/>
    </row>
    <row r="8" spans="2:17" ht="31.5" x14ac:dyDescent="0.25">
      <c r="B8" s="11" t="s">
        <v>47</v>
      </c>
      <c r="C8" s="108">
        <v>400000</v>
      </c>
      <c r="D8" s="11" t="s">
        <v>300</v>
      </c>
      <c r="E8" s="11"/>
      <c r="F8" s="12"/>
      <c r="G8" s="92"/>
      <c r="H8" s="92"/>
      <c r="Q8" s="9"/>
    </row>
    <row r="9" spans="2:17" ht="31.5" x14ac:dyDescent="0.25">
      <c r="B9" s="11" t="s">
        <v>65</v>
      </c>
      <c r="C9" s="108">
        <v>100000</v>
      </c>
      <c r="D9" s="11" t="s">
        <v>298</v>
      </c>
      <c r="E9" s="11"/>
      <c r="F9" s="12"/>
      <c r="G9" s="92"/>
      <c r="H9" s="92"/>
      <c r="Q9" s="9"/>
    </row>
    <row r="10" spans="2:17" ht="15.75" x14ac:dyDescent="0.25">
      <c r="B10" s="11" t="s">
        <v>108</v>
      </c>
      <c r="C10" s="108">
        <v>50000</v>
      </c>
      <c r="D10" s="11" t="s">
        <v>298</v>
      </c>
      <c r="E10" s="11"/>
      <c r="F10" s="12"/>
      <c r="G10" s="92"/>
      <c r="H10" s="92"/>
      <c r="Q10" s="9"/>
    </row>
    <row r="11" spans="2:17" ht="15.75" x14ac:dyDescent="0.25">
      <c r="B11" s="11" t="s">
        <v>68</v>
      </c>
      <c r="C11" s="108">
        <v>50000</v>
      </c>
      <c r="D11" s="11" t="s">
        <v>301</v>
      </c>
      <c r="E11" s="11"/>
      <c r="F11" s="12"/>
      <c r="G11" s="92"/>
      <c r="H11" s="92"/>
      <c r="Q11" s="9"/>
    </row>
    <row r="12" spans="2:17" ht="15.75" x14ac:dyDescent="0.25">
      <c r="B12" s="11" t="s">
        <v>50</v>
      </c>
      <c r="C12" s="108">
        <v>10000</v>
      </c>
      <c r="D12" s="11" t="s">
        <v>301</v>
      </c>
      <c r="E12" s="11"/>
      <c r="F12" s="12"/>
      <c r="G12" s="92"/>
      <c r="H12" s="92"/>
      <c r="Q12" s="9"/>
    </row>
    <row r="13" spans="2:17" ht="31.5" x14ac:dyDescent="0.25">
      <c r="B13" s="11" t="s">
        <v>66</v>
      </c>
      <c r="C13" s="108">
        <v>25000</v>
      </c>
      <c r="D13" s="11" t="s">
        <v>302</v>
      </c>
      <c r="E13" s="11"/>
      <c r="F13" s="12"/>
      <c r="G13" s="92"/>
      <c r="H13" s="92"/>
      <c r="Q13" s="9"/>
    </row>
    <row r="14" spans="2:17" x14ac:dyDescent="0.25">
      <c r="D14" s="92"/>
      <c r="E14" s="92"/>
      <c r="F14" s="12"/>
      <c r="G14" s="92"/>
      <c r="H14" s="92"/>
      <c r="Q14" s="9"/>
    </row>
    <row r="15" spans="2:17" x14ac:dyDescent="0.25">
      <c r="B15" s="10" t="s">
        <v>74</v>
      </c>
      <c r="D15" s="10" t="s">
        <v>94</v>
      </c>
      <c r="E15" s="10"/>
      <c r="F15" s="12"/>
      <c r="G15" s="92"/>
      <c r="H15" s="92"/>
    </row>
    <row r="16" spans="2:17" x14ac:dyDescent="0.25">
      <c r="B16" s="10" t="s">
        <v>72</v>
      </c>
      <c r="D16" s="10" t="s">
        <v>95</v>
      </c>
      <c r="E16" s="10"/>
      <c r="F16" s="12"/>
      <c r="G16" s="92"/>
      <c r="H16" s="92"/>
    </row>
    <row r="17" spans="2:8" ht="30" x14ac:dyDescent="0.25">
      <c r="B17" s="10" t="s">
        <v>71</v>
      </c>
      <c r="D17" s="10" t="s">
        <v>96</v>
      </c>
      <c r="E17" s="10"/>
      <c r="F17" s="12"/>
      <c r="G17" s="92"/>
      <c r="H17" s="92"/>
    </row>
    <row r="18" spans="2:8" x14ac:dyDescent="0.25">
      <c r="B18" s="10" t="s">
        <v>278</v>
      </c>
      <c r="D18" s="10" t="s">
        <v>81</v>
      </c>
      <c r="E18" s="10"/>
      <c r="F18" s="12"/>
      <c r="G18" s="92"/>
      <c r="H18" s="92"/>
    </row>
    <row r="19" spans="2:8" ht="30" x14ac:dyDescent="0.25">
      <c r="B19" s="10" t="s">
        <v>73</v>
      </c>
      <c r="D19" s="92"/>
      <c r="E19" s="92"/>
      <c r="F19" s="12"/>
      <c r="G19" s="92"/>
      <c r="H19" s="92"/>
    </row>
    <row r="20" spans="2:8" ht="30" x14ac:dyDescent="0.25">
      <c r="B20" s="10" t="s">
        <v>288</v>
      </c>
      <c r="D20" s="92"/>
      <c r="E20" s="92"/>
      <c r="F20" s="12"/>
      <c r="G20" s="92"/>
      <c r="H20" s="92"/>
    </row>
    <row r="21" spans="2:8" ht="30" x14ac:dyDescent="0.25">
      <c r="B21" s="10" t="s">
        <v>91</v>
      </c>
      <c r="D21" s="92"/>
      <c r="E21" s="92"/>
      <c r="F21" s="12"/>
      <c r="G21" s="92"/>
      <c r="H21" s="92"/>
    </row>
    <row r="22" spans="2:8" ht="15" customHeight="1" x14ac:dyDescent="0.25">
      <c r="B22" s="10" t="s">
        <v>92</v>
      </c>
      <c r="D22" s="92"/>
      <c r="E22" s="92"/>
      <c r="F22" s="12"/>
      <c r="G22" s="12"/>
      <c r="H22" s="12"/>
    </row>
    <row r="23" spans="2:8" x14ac:dyDescent="0.25">
      <c r="B23" s="10" t="s">
        <v>81</v>
      </c>
      <c r="D23" s="92"/>
      <c r="E23" s="92"/>
      <c r="F23" s="12"/>
      <c r="G23" s="12"/>
      <c r="H23" s="12"/>
    </row>
    <row r="24" spans="2:8" s="92" customFormat="1" ht="6.75" customHeight="1" x14ac:dyDescent="0.25"/>
    <row r="25" spans="2:8" s="92" customFormat="1" ht="6.75" customHeight="1" x14ac:dyDescent="0.25"/>
    <row r="26" spans="2:8" ht="15.75" x14ac:dyDescent="0.25">
      <c r="B26" s="134" t="s">
        <v>59</v>
      </c>
      <c r="D26" s="42"/>
      <c r="E26" s="42"/>
      <c r="F26" s="12"/>
      <c r="G26" s="12"/>
      <c r="H26" s="12"/>
    </row>
    <row r="27" spans="2:8" ht="15.75" x14ac:dyDescent="0.25">
      <c r="B27" s="133" t="s">
        <v>60</v>
      </c>
      <c r="D27" s="42"/>
      <c r="E27" s="42"/>
      <c r="F27" s="12"/>
      <c r="G27" s="12"/>
      <c r="H27" s="12"/>
    </row>
    <row r="28" spans="2:8" ht="15.75" x14ac:dyDescent="0.25">
      <c r="B28" s="133" t="s">
        <v>105</v>
      </c>
      <c r="D28" s="42"/>
      <c r="E28" s="42"/>
      <c r="F28" s="12"/>
      <c r="G28" s="12"/>
      <c r="H28" s="12"/>
    </row>
    <row r="29" spans="2:8" ht="30" x14ac:dyDescent="0.25">
      <c r="B29" s="135" t="s">
        <v>289</v>
      </c>
      <c r="D29" s="42"/>
      <c r="E29" s="42"/>
      <c r="F29" s="12"/>
      <c r="G29" s="12"/>
      <c r="H29" s="12"/>
    </row>
    <row r="30" spans="2:8" s="92" customFormat="1" x14ac:dyDescent="0.25"/>
    <row r="31" spans="2:8" s="92" customFormat="1" x14ac:dyDescent="0.25"/>
    <row r="32" spans="2:8" s="92" customFormat="1" x14ac:dyDescent="0.25"/>
    <row r="33" s="92" customFormat="1" x14ac:dyDescent="0.25"/>
    <row r="34" s="92" customFormat="1" x14ac:dyDescent="0.25"/>
    <row r="35" s="92" customFormat="1" x14ac:dyDescent="0.25"/>
    <row r="36" s="92" customFormat="1" x14ac:dyDescent="0.25"/>
    <row r="37" s="92" customFormat="1" x14ac:dyDescent="0.25"/>
    <row r="38" s="92" customFormat="1" x14ac:dyDescent="0.25"/>
    <row r="39" s="92" customFormat="1" x14ac:dyDescent="0.25"/>
    <row r="40" s="92" customFormat="1" x14ac:dyDescent="0.25"/>
    <row r="41" s="92" customFormat="1" x14ac:dyDescent="0.25"/>
    <row r="42" s="92" customFormat="1" x14ac:dyDescent="0.25"/>
    <row r="43" s="92" customFormat="1" x14ac:dyDescent="0.25"/>
    <row r="44" s="92" customFormat="1" x14ac:dyDescent="0.25"/>
    <row r="45" s="92" customFormat="1" x14ac:dyDescent="0.25"/>
    <row r="46" s="92" customFormat="1" x14ac:dyDescent="0.25"/>
    <row r="47" s="92" customFormat="1" x14ac:dyDescent="0.25"/>
    <row r="48" s="92" customFormat="1" x14ac:dyDescent="0.25"/>
    <row r="49" spans="2:8" s="92" customFormat="1" x14ac:dyDescent="0.25"/>
    <row r="50" spans="2:8" s="92" customFormat="1" x14ac:dyDescent="0.25"/>
    <row r="51" spans="2:8" s="92" customFormat="1" x14ac:dyDescent="0.25"/>
    <row r="60" spans="2:8" x14ac:dyDescent="0.25">
      <c r="B60" s="92"/>
      <c r="C60" s="92"/>
      <c r="D60" s="92"/>
      <c r="E60" s="92"/>
      <c r="F60" s="92"/>
      <c r="G60" s="92"/>
      <c r="H60" s="92"/>
    </row>
    <row r="61" spans="2:8" x14ac:dyDescent="0.25">
      <c r="B61" s="92"/>
      <c r="C61" s="92"/>
      <c r="D61" s="92"/>
      <c r="E61" s="92"/>
      <c r="F61" s="92"/>
      <c r="G61" s="92"/>
      <c r="H61" s="92"/>
    </row>
    <row r="62" spans="2:8" x14ac:dyDescent="0.25">
      <c r="B62" s="92"/>
      <c r="C62" s="92"/>
      <c r="D62" s="92"/>
      <c r="E62" s="92"/>
      <c r="F62" s="92"/>
      <c r="G62" s="92"/>
      <c r="H62" s="92"/>
    </row>
    <row r="63" spans="2:8" x14ac:dyDescent="0.25">
      <c r="B63" s="92"/>
      <c r="C63" s="92"/>
      <c r="D63" s="92"/>
      <c r="E63" s="92"/>
      <c r="F63" s="92"/>
      <c r="G63" s="92"/>
      <c r="H63" s="92"/>
    </row>
    <row r="64" spans="2:8" x14ac:dyDescent="0.25">
      <c r="B64" s="92"/>
      <c r="C64" s="92"/>
      <c r="D64" s="92"/>
      <c r="E64" s="92"/>
      <c r="F64" s="92"/>
      <c r="G64" s="92"/>
      <c r="H64" s="92"/>
    </row>
    <row r="65" spans="2:8" x14ac:dyDescent="0.25">
      <c r="B65" s="92"/>
      <c r="C65" s="92"/>
      <c r="D65" s="92"/>
      <c r="E65" s="92"/>
      <c r="F65" s="92"/>
      <c r="G65" s="92"/>
      <c r="H65" s="92"/>
    </row>
    <row r="66" spans="2:8" x14ac:dyDescent="0.25">
      <c r="B66" s="92"/>
      <c r="C66" s="92"/>
      <c r="D66" s="92"/>
      <c r="E66" s="92"/>
      <c r="F66" s="92"/>
      <c r="G66" s="92"/>
      <c r="H66" s="92"/>
    </row>
    <row r="67" spans="2:8" x14ac:dyDescent="0.25">
      <c r="B67" s="92"/>
      <c r="C67" s="92"/>
      <c r="D67" s="92"/>
      <c r="E67" s="92"/>
      <c r="F67" s="92"/>
      <c r="G67" s="92"/>
      <c r="H67" s="92"/>
    </row>
    <row r="68" spans="2:8" x14ac:dyDescent="0.25">
      <c r="B68" s="92"/>
      <c r="C68" s="92"/>
      <c r="D68" s="92"/>
      <c r="E68" s="92"/>
      <c r="F68" s="92"/>
      <c r="G68" s="92"/>
      <c r="H68" s="92"/>
    </row>
    <row r="69" spans="2:8" x14ac:dyDescent="0.25">
      <c r="B69" s="92"/>
      <c r="C69" s="92"/>
      <c r="D69" s="92"/>
      <c r="E69" s="92"/>
      <c r="F69" s="92"/>
      <c r="G69" s="92"/>
      <c r="H69" s="92"/>
    </row>
    <row r="70" spans="2:8" x14ac:dyDescent="0.25">
      <c r="B70" s="92"/>
      <c r="C70" s="92"/>
      <c r="D70" s="92"/>
      <c r="E70" s="92"/>
      <c r="F70" s="92"/>
      <c r="G70" s="92"/>
      <c r="H70" s="92"/>
    </row>
    <row r="71" spans="2:8" x14ac:dyDescent="0.25">
      <c r="B71" s="92"/>
      <c r="C71" s="92"/>
      <c r="D71" s="92"/>
      <c r="E71" s="92"/>
      <c r="F71" s="92"/>
      <c r="G71" s="92"/>
      <c r="H71" s="92"/>
    </row>
    <row r="72" spans="2:8" x14ac:dyDescent="0.25">
      <c r="B72" s="92"/>
      <c r="C72" s="92"/>
      <c r="D72" s="92"/>
      <c r="E72" s="92"/>
      <c r="F72" s="92"/>
      <c r="G72" s="92"/>
      <c r="H72" s="92"/>
    </row>
    <row r="73" spans="2:8" x14ac:dyDescent="0.25">
      <c r="B73" s="92"/>
      <c r="C73" s="92"/>
      <c r="D73" s="92"/>
      <c r="E73" s="92"/>
      <c r="F73" s="92"/>
      <c r="G73" s="92"/>
      <c r="H73" s="92"/>
    </row>
    <row r="74" spans="2:8" x14ac:dyDescent="0.25">
      <c r="B74" s="92"/>
      <c r="C74" s="92"/>
      <c r="D74" s="92"/>
      <c r="E74" s="92"/>
      <c r="F74" s="92"/>
      <c r="G74" s="92"/>
      <c r="H74" s="92"/>
    </row>
    <row r="75" spans="2:8" x14ac:dyDescent="0.25">
      <c r="B75" s="92"/>
      <c r="C75" s="92"/>
      <c r="D75" s="92"/>
      <c r="E75" s="92"/>
      <c r="F75" s="92"/>
      <c r="G75" s="92"/>
      <c r="H75" s="92"/>
    </row>
    <row r="76" spans="2:8" x14ac:dyDescent="0.25">
      <c r="B76" s="92"/>
      <c r="C76" s="92"/>
      <c r="D76" s="92"/>
      <c r="E76" s="92"/>
      <c r="F76" s="92"/>
      <c r="G76" s="92"/>
      <c r="H76" s="92"/>
    </row>
    <row r="77" spans="2:8" x14ac:dyDescent="0.25">
      <c r="B77" s="92"/>
      <c r="C77" s="92"/>
      <c r="D77" s="92"/>
      <c r="E77" s="92"/>
      <c r="F77" s="92"/>
      <c r="G77" s="92"/>
      <c r="H77" s="92"/>
    </row>
    <row r="78" spans="2:8" x14ac:dyDescent="0.25">
      <c r="B78" s="92"/>
      <c r="C78" s="92"/>
      <c r="D78" s="92"/>
      <c r="E78" s="92"/>
      <c r="F78" s="92"/>
      <c r="G78" s="92"/>
      <c r="H78" s="92"/>
    </row>
    <row r="79" spans="2:8" x14ac:dyDescent="0.25">
      <c r="B79" s="92"/>
      <c r="C79" s="92"/>
      <c r="D79" s="92"/>
      <c r="E79" s="92"/>
      <c r="F79" s="92"/>
      <c r="G79" s="92"/>
      <c r="H79" s="92"/>
    </row>
    <row r="80" spans="2:8" x14ac:dyDescent="0.25">
      <c r="B80" s="92"/>
      <c r="C80" s="92"/>
      <c r="D80" s="92"/>
      <c r="E80" s="92"/>
      <c r="F80" s="92"/>
      <c r="G80" s="92"/>
      <c r="H80" s="92"/>
    </row>
    <row r="81" spans="2:8" x14ac:dyDescent="0.25">
      <c r="B81" s="92"/>
      <c r="C81" s="92"/>
      <c r="D81" s="92"/>
      <c r="E81" s="92"/>
      <c r="F81" s="92"/>
      <c r="G81" s="92"/>
      <c r="H81" s="92"/>
    </row>
    <row r="82" spans="2:8" x14ac:dyDescent="0.25">
      <c r="B82" s="92"/>
      <c r="C82" s="92"/>
      <c r="D82" s="92"/>
      <c r="E82" s="92"/>
      <c r="F82" s="92"/>
      <c r="G82" s="92"/>
      <c r="H82" s="92"/>
    </row>
    <row r="83" spans="2:8" x14ac:dyDescent="0.25">
      <c r="B83" s="92"/>
      <c r="C83" s="92"/>
      <c r="D83" s="92"/>
      <c r="E83" s="92"/>
      <c r="F83" s="92"/>
      <c r="G83" s="92"/>
      <c r="H83" s="92"/>
    </row>
    <row r="84" spans="2:8" x14ac:dyDescent="0.25">
      <c r="B84" s="92"/>
      <c r="C84" s="92"/>
      <c r="D84" s="92"/>
      <c r="E84" s="92"/>
      <c r="F84" s="92"/>
      <c r="G84" s="92"/>
      <c r="H84" s="92"/>
    </row>
    <row r="85" spans="2:8" x14ac:dyDescent="0.25">
      <c r="B85" s="92"/>
      <c r="C85" s="92"/>
      <c r="D85" s="92"/>
      <c r="E85" s="92"/>
      <c r="F85" s="92"/>
      <c r="G85" s="92"/>
      <c r="H85" s="92"/>
    </row>
    <row r="86" spans="2:8" x14ac:dyDescent="0.25">
      <c r="B86" s="92"/>
      <c r="C86" s="92"/>
      <c r="D86" s="92"/>
      <c r="E86" s="92"/>
      <c r="F86" s="92"/>
      <c r="G86" s="92"/>
      <c r="H86" s="92"/>
    </row>
    <row r="87" spans="2:8" x14ac:dyDescent="0.25">
      <c r="B87" s="92"/>
      <c r="C87" s="92"/>
      <c r="D87" s="92"/>
      <c r="E87" s="92"/>
      <c r="F87" s="92"/>
      <c r="G87" s="92"/>
      <c r="H87" s="92"/>
    </row>
    <row r="88" spans="2:8" x14ac:dyDescent="0.25">
      <c r="B88" s="92"/>
      <c r="C88" s="92"/>
      <c r="D88" s="92"/>
      <c r="E88" s="92"/>
      <c r="F88" s="92"/>
      <c r="G88" s="92"/>
      <c r="H88" s="92"/>
    </row>
    <row r="89" spans="2:8" x14ac:dyDescent="0.25">
      <c r="B89" s="92"/>
      <c r="C89" s="92"/>
      <c r="D89" s="92"/>
      <c r="E89" s="92"/>
      <c r="F89" s="92"/>
      <c r="G89" s="92"/>
      <c r="H89" s="92"/>
    </row>
    <row r="90" spans="2:8" x14ac:dyDescent="0.25">
      <c r="B90" s="92"/>
      <c r="C90" s="92"/>
      <c r="D90" s="92"/>
      <c r="E90" s="92"/>
      <c r="F90" s="92"/>
      <c r="G90" s="92"/>
      <c r="H90" s="92"/>
    </row>
    <row r="91" spans="2:8" x14ac:dyDescent="0.25">
      <c r="B91" s="92"/>
      <c r="C91" s="92"/>
      <c r="D91" s="92"/>
      <c r="E91" s="92"/>
      <c r="F91" s="92"/>
      <c r="G91" s="92"/>
      <c r="H91" s="92"/>
    </row>
    <row r="92" spans="2:8" x14ac:dyDescent="0.25">
      <c r="B92" s="92"/>
      <c r="D92" s="92"/>
      <c r="E92" s="92"/>
      <c r="F92" s="92"/>
      <c r="G92" s="92"/>
      <c r="H92" s="92"/>
    </row>
    <row r="93" spans="2:8" x14ac:dyDescent="0.25">
      <c r="B93" s="92"/>
      <c r="D93" s="92"/>
      <c r="E93" s="92"/>
      <c r="F93" s="92"/>
      <c r="G93" s="92"/>
      <c r="H93" s="92"/>
    </row>
    <row r="94" spans="2:8" x14ac:dyDescent="0.25">
      <c r="B94" s="92"/>
      <c r="D94" s="92"/>
      <c r="E94" s="92"/>
      <c r="F94" s="92"/>
      <c r="G94" s="92"/>
      <c r="H94" s="92"/>
    </row>
    <row r="95" spans="2:8" x14ac:dyDescent="0.25">
      <c r="B95" s="92"/>
      <c r="D95" s="92"/>
      <c r="E95" s="92"/>
      <c r="F95" s="92"/>
      <c r="G95" s="92"/>
      <c r="H95" s="92"/>
    </row>
    <row r="96" spans="2:8" x14ac:dyDescent="0.25">
      <c r="B96" s="92"/>
      <c r="D96" s="92"/>
      <c r="E96" s="92"/>
      <c r="F96" s="92"/>
      <c r="G96" s="92"/>
      <c r="H96" s="92"/>
    </row>
    <row r="97" spans="2:8" x14ac:dyDescent="0.25">
      <c r="B97" s="92"/>
      <c r="D97" s="92"/>
      <c r="E97" s="92"/>
      <c r="F97" s="92"/>
      <c r="G97" s="92"/>
      <c r="H97" s="92"/>
    </row>
    <row r="98" spans="2:8" x14ac:dyDescent="0.25">
      <c r="B98" s="92"/>
      <c r="D98" s="92"/>
      <c r="E98" s="92"/>
      <c r="F98" s="92"/>
      <c r="G98" s="92"/>
      <c r="H98" s="92"/>
    </row>
    <row r="99" spans="2:8" x14ac:dyDescent="0.25">
      <c r="B99" s="92"/>
      <c r="D99" s="92"/>
      <c r="E99" s="92"/>
      <c r="F99" s="92"/>
      <c r="G99" s="92"/>
      <c r="H99" s="92"/>
    </row>
    <row r="100" spans="2:8" x14ac:dyDescent="0.25">
      <c r="B100" s="92"/>
      <c r="D100" s="92"/>
      <c r="E100" s="92"/>
      <c r="F100" s="92"/>
      <c r="G100" s="92"/>
      <c r="H100" s="92"/>
    </row>
    <row r="101" spans="2:8" x14ac:dyDescent="0.25">
      <c r="B101" s="92"/>
      <c r="D101" s="92"/>
      <c r="E101" s="92"/>
      <c r="F101" s="92"/>
      <c r="G101" s="92"/>
      <c r="H101" s="92"/>
    </row>
    <row r="102" spans="2:8" x14ac:dyDescent="0.25">
      <c r="B102" s="92"/>
      <c r="D102" s="92"/>
      <c r="E102" s="92"/>
      <c r="F102" s="92"/>
      <c r="G102" s="92"/>
      <c r="H102" s="92"/>
    </row>
    <row r="103" spans="2:8" x14ac:dyDescent="0.25">
      <c r="B103" s="92"/>
      <c r="D103" s="92"/>
      <c r="E103" s="92"/>
      <c r="F103" s="92"/>
      <c r="G103" s="92"/>
      <c r="H103" s="92"/>
    </row>
    <row r="104" spans="2:8" x14ac:dyDescent="0.25">
      <c r="B104" s="92"/>
      <c r="D104" s="92"/>
      <c r="E104" s="92"/>
      <c r="F104" s="92"/>
      <c r="G104" s="92"/>
      <c r="H104" s="92"/>
    </row>
    <row r="105" spans="2:8" x14ac:dyDescent="0.25">
      <c r="B105" s="92"/>
      <c r="D105" s="92"/>
      <c r="E105" s="92"/>
      <c r="F105" s="92"/>
      <c r="G105" s="92"/>
      <c r="H105" s="92"/>
    </row>
    <row r="106" spans="2:8" x14ac:dyDescent="0.25">
      <c r="B106" s="92"/>
      <c r="D106" s="92"/>
      <c r="E106" s="92"/>
      <c r="F106" s="92"/>
      <c r="G106" s="92"/>
      <c r="H106" s="92"/>
    </row>
    <row r="107" spans="2:8" x14ac:dyDescent="0.25">
      <c r="B107" s="92"/>
      <c r="D107" s="92"/>
      <c r="E107" s="92"/>
      <c r="F107" s="92"/>
      <c r="G107" s="92"/>
      <c r="H107" s="92"/>
    </row>
    <row r="108" spans="2:8" x14ac:dyDescent="0.25">
      <c r="B108" s="92"/>
      <c r="D108" s="92"/>
      <c r="E108" s="92"/>
      <c r="F108" s="92"/>
      <c r="G108" s="92"/>
      <c r="H108" s="92"/>
    </row>
    <row r="109" spans="2:8" x14ac:dyDescent="0.25">
      <c r="B109" s="92"/>
      <c r="D109" s="92"/>
      <c r="E109" s="92"/>
      <c r="F109" s="92"/>
      <c r="G109" s="92"/>
      <c r="H109" s="92"/>
    </row>
    <row r="110" spans="2:8" x14ac:dyDescent="0.25">
      <c r="B110" s="92"/>
      <c r="D110" s="92"/>
      <c r="E110" s="92"/>
      <c r="F110" s="92"/>
      <c r="G110" s="92"/>
      <c r="H110" s="92"/>
    </row>
    <row r="111" spans="2:8" x14ac:dyDescent="0.25">
      <c r="B111" s="92"/>
      <c r="D111" s="92"/>
      <c r="E111" s="92"/>
      <c r="F111" s="92"/>
      <c r="G111" s="92"/>
      <c r="H111" s="92"/>
    </row>
    <row r="112" spans="2:8" x14ac:dyDescent="0.25">
      <c r="B112" s="92"/>
      <c r="D112" s="92"/>
      <c r="E112" s="92"/>
      <c r="F112" s="92"/>
      <c r="G112" s="92"/>
      <c r="H112" s="92"/>
    </row>
    <row r="113" spans="2:8" x14ac:dyDescent="0.25">
      <c r="B113" s="92"/>
      <c r="D113" s="92"/>
      <c r="E113" s="92"/>
      <c r="F113" s="92"/>
      <c r="G113" s="92"/>
      <c r="H113" s="92"/>
    </row>
    <row r="114" spans="2:8" x14ac:dyDescent="0.25">
      <c r="B114" s="92"/>
      <c r="D114" s="92"/>
      <c r="E114" s="92"/>
      <c r="F114" s="92"/>
      <c r="G114" s="92"/>
      <c r="H114" s="92"/>
    </row>
    <row r="115" spans="2:8" x14ac:dyDescent="0.25">
      <c r="B115" s="92"/>
      <c r="D115" s="92"/>
      <c r="E115" s="92"/>
      <c r="F115" s="92"/>
      <c r="G115" s="92"/>
      <c r="H115" s="92"/>
    </row>
    <row r="116" spans="2:8" x14ac:dyDescent="0.25">
      <c r="B116" s="92"/>
      <c r="D116" s="92"/>
      <c r="E116" s="92"/>
      <c r="F116" s="92"/>
      <c r="G116" s="92"/>
      <c r="H116" s="92"/>
    </row>
    <row r="117" spans="2:8" x14ac:dyDescent="0.25">
      <c r="B117" s="92"/>
      <c r="D117" s="92"/>
      <c r="E117" s="92"/>
      <c r="F117" s="92"/>
      <c r="G117" s="92"/>
      <c r="H117" s="92"/>
    </row>
    <row r="118" spans="2:8" x14ac:dyDescent="0.25">
      <c r="B118" s="92"/>
      <c r="D118" s="92"/>
      <c r="E118" s="92"/>
      <c r="F118" s="92"/>
      <c r="G118" s="92"/>
      <c r="H118" s="92"/>
    </row>
    <row r="119" spans="2:8" x14ac:dyDescent="0.25">
      <c r="B119" s="92"/>
      <c r="D119" s="92"/>
      <c r="E119" s="92"/>
      <c r="F119" s="92"/>
      <c r="G119" s="92"/>
      <c r="H119" s="92"/>
    </row>
    <row r="120" spans="2:8" x14ac:dyDescent="0.25">
      <c r="B120" s="92"/>
      <c r="D120" s="92"/>
      <c r="E120" s="92"/>
      <c r="F120" s="92"/>
      <c r="G120" s="92"/>
      <c r="H120" s="92"/>
    </row>
    <row r="121" spans="2:8" x14ac:dyDescent="0.25">
      <c r="B121" s="92"/>
      <c r="D121" s="92"/>
      <c r="E121" s="92"/>
      <c r="F121" s="92"/>
      <c r="G121" s="92"/>
      <c r="H121" s="92"/>
    </row>
    <row r="122" spans="2:8" x14ac:dyDescent="0.25">
      <c r="B122" s="92"/>
      <c r="D122" s="92"/>
      <c r="E122" s="92"/>
      <c r="F122" s="92"/>
      <c r="G122" s="92"/>
      <c r="H122" s="92"/>
    </row>
    <row r="123" spans="2:8" x14ac:dyDescent="0.25">
      <c r="B123" s="92"/>
      <c r="D123" s="92"/>
      <c r="E123" s="92"/>
      <c r="F123" s="92"/>
      <c r="G123" s="92"/>
      <c r="H123" s="92"/>
    </row>
    <row r="124" spans="2:8" x14ac:dyDescent="0.25">
      <c r="B124" s="92"/>
      <c r="D124" s="92"/>
      <c r="E124" s="92"/>
      <c r="F124" s="92"/>
      <c r="G124" s="92"/>
      <c r="H124" s="92"/>
    </row>
    <row r="125" spans="2:8" x14ac:dyDescent="0.25">
      <c r="B125" s="92"/>
      <c r="D125" s="92"/>
      <c r="E125" s="92"/>
      <c r="F125" s="92"/>
      <c r="G125" s="92"/>
      <c r="H125" s="92"/>
    </row>
    <row r="126" spans="2:8" x14ac:dyDescent="0.25">
      <c r="B126" s="92"/>
      <c r="D126" s="92"/>
      <c r="E126" s="92"/>
      <c r="F126" s="92"/>
      <c r="G126" s="92"/>
      <c r="H126" s="92"/>
    </row>
    <row r="127" spans="2:8" x14ac:dyDescent="0.25">
      <c r="B127" s="92"/>
      <c r="D127" s="92"/>
      <c r="E127" s="92"/>
      <c r="F127" s="92"/>
      <c r="G127" s="92"/>
      <c r="H127" s="92"/>
    </row>
    <row r="128" spans="2:8" x14ac:dyDescent="0.25">
      <c r="B128" s="92"/>
      <c r="D128" s="92"/>
      <c r="E128" s="92"/>
      <c r="F128" s="92"/>
      <c r="G128" s="92"/>
      <c r="H128" s="92"/>
    </row>
    <row r="129" spans="2:8" x14ac:dyDescent="0.25">
      <c r="B129" s="92"/>
      <c r="D129" s="92"/>
      <c r="E129" s="92"/>
      <c r="F129" s="92"/>
      <c r="G129" s="92"/>
      <c r="H129" s="92"/>
    </row>
    <row r="130" spans="2:8" x14ac:dyDescent="0.25">
      <c r="B130" s="92"/>
      <c r="D130" s="92"/>
      <c r="E130" s="92"/>
      <c r="F130" s="92"/>
      <c r="G130" s="92"/>
      <c r="H130" s="92"/>
    </row>
    <row r="131" spans="2:8" x14ac:dyDescent="0.25">
      <c r="B131" s="92"/>
      <c r="D131" s="92"/>
      <c r="E131" s="92"/>
      <c r="F131" s="92"/>
      <c r="G131" s="92"/>
      <c r="H131" s="92"/>
    </row>
    <row r="132" spans="2:8" x14ac:dyDescent="0.25">
      <c r="B132" s="92"/>
      <c r="D132" s="92"/>
      <c r="E132" s="92"/>
      <c r="F132" s="92"/>
      <c r="G132" s="92"/>
      <c r="H132" s="92"/>
    </row>
    <row r="133" spans="2:8" x14ac:dyDescent="0.25">
      <c r="B133" s="92"/>
      <c r="D133" s="92"/>
      <c r="E133" s="92"/>
      <c r="F133" s="92"/>
      <c r="G133" s="92"/>
      <c r="H133" s="92"/>
    </row>
    <row r="134" spans="2:8" x14ac:dyDescent="0.25">
      <c r="B134" s="92"/>
      <c r="D134" s="92"/>
      <c r="E134" s="92"/>
      <c r="F134" s="92"/>
      <c r="G134" s="92"/>
      <c r="H134" s="92"/>
    </row>
    <row r="135" spans="2:8" x14ac:dyDescent="0.25">
      <c r="B135" s="92"/>
      <c r="D135" s="92"/>
      <c r="E135" s="92"/>
      <c r="F135" s="92"/>
      <c r="G135" s="92"/>
      <c r="H135" s="92"/>
    </row>
    <row r="136" spans="2:8" x14ac:dyDescent="0.25">
      <c r="B136" s="92"/>
      <c r="D136" s="92"/>
      <c r="E136" s="92"/>
      <c r="F136" s="92"/>
      <c r="G136" s="92"/>
      <c r="H136" s="92"/>
    </row>
    <row r="137" spans="2:8" x14ac:dyDescent="0.25">
      <c r="B137" s="92"/>
      <c r="D137" s="92"/>
      <c r="E137" s="92"/>
      <c r="F137" s="92"/>
      <c r="G137" s="92"/>
      <c r="H137" s="92"/>
    </row>
    <row r="138" spans="2:8" x14ac:dyDescent="0.25">
      <c r="B138" s="92"/>
      <c r="D138" s="92"/>
      <c r="E138" s="92"/>
      <c r="F138" s="92"/>
      <c r="G138" s="92"/>
      <c r="H138" s="92"/>
    </row>
    <row r="139" spans="2:8" x14ac:dyDescent="0.25">
      <c r="B139" s="92"/>
      <c r="D139" s="92"/>
      <c r="E139" s="92"/>
      <c r="F139" s="92"/>
      <c r="G139" s="92"/>
      <c r="H139" s="92"/>
    </row>
    <row r="140" spans="2:8" x14ac:dyDescent="0.25">
      <c r="B140" s="92"/>
      <c r="D140" s="92"/>
      <c r="E140" s="92"/>
      <c r="F140" s="92"/>
      <c r="G140" s="92"/>
      <c r="H140" s="92"/>
    </row>
    <row r="141" spans="2:8" x14ac:dyDescent="0.25">
      <c r="B141" s="92"/>
      <c r="D141" s="92"/>
      <c r="E141" s="92"/>
      <c r="F141" s="92"/>
      <c r="G141" s="92"/>
      <c r="H141" s="92"/>
    </row>
    <row r="142" spans="2:8" x14ac:dyDescent="0.25">
      <c r="B142" s="92"/>
      <c r="D142" s="92"/>
      <c r="E142" s="92"/>
      <c r="F142" s="92"/>
      <c r="G142" s="92"/>
      <c r="H142" s="92"/>
    </row>
    <row r="143" spans="2:8" x14ac:dyDescent="0.25">
      <c r="B143" s="92"/>
      <c r="D143" s="92"/>
      <c r="E143" s="92"/>
      <c r="F143" s="92"/>
      <c r="G143" s="92"/>
      <c r="H143" s="92"/>
    </row>
    <row r="144" spans="2:8" x14ac:dyDescent="0.25">
      <c r="B144" s="92"/>
      <c r="D144" s="92"/>
      <c r="E144" s="92"/>
      <c r="F144" s="92"/>
      <c r="G144" s="92"/>
      <c r="H144" s="92"/>
    </row>
    <row r="145" spans="2:8" x14ac:dyDescent="0.25">
      <c r="B145" s="92"/>
      <c r="D145" s="92"/>
      <c r="E145" s="92"/>
      <c r="F145" s="92"/>
      <c r="G145" s="92"/>
      <c r="H145" s="92"/>
    </row>
    <row r="146" spans="2:8" x14ac:dyDescent="0.25">
      <c r="B146" s="92"/>
      <c r="D146" s="92"/>
      <c r="E146" s="92"/>
      <c r="F146" s="92"/>
      <c r="G146" s="92"/>
      <c r="H146" s="92"/>
    </row>
    <row r="147" spans="2:8" x14ac:dyDescent="0.25">
      <c r="B147" s="92"/>
      <c r="D147" s="92"/>
      <c r="E147" s="92"/>
      <c r="F147" s="92"/>
      <c r="G147" s="92"/>
      <c r="H147" s="92"/>
    </row>
    <row r="148" spans="2:8" x14ac:dyDescent="0.25">
      <c r="B148" s="92"/>
      <c r="D148" s="92"/>
      <c r="E148" s="92"/>
      <c r="F148" s="92"/>
      <c r="G148" s="92"/>
      <c r="H148" s="92"/>
    </row>
    <row r="149" spans="2:8" x14ac:dyDescent="0.25">
      <c r="B149" s="92"/>
      <c r="D149" s="92"/>
      <c r="E149" s="92"/>
      <c r="F149" s="92"/>
      <c r="G149" s="92"/>
      <c r="H149" s="92"/>
    </row>
    <row r="150" spans="2:8" x14ac:dyDescent="0.25">
      <c r="B150" s="92"/>
      <c r="D150" s="92"/>
      <c r="E150" s="92"/>
      <c r="F150" s="92"/>
      <c r="G150" s="92"/>
      <c r="H150" s="92"/>
    </row>
    <row r="151" spans="2:8" x14ac:dyDescent="0.25">
      <c r="B151" s="92"/>
      <c r="D151" s="92"/>
      <c r="E151" s="92"/>
      <c r="F151" s="92"/>
      <c r="G151" s="92"/>
      <c r="H151" s="92"/>
    </row>
    <row r="152" spans="2:8" x14ac:dyDescent="0.25">
      <c r="B152" s="92"/>
      <c r="D152" s="92"/>
      <c r="E152" s="92"/>
      <c r="F152" s="92"/>
      <c r="G152" s="92"/>
      <c r="H152" s="92"/>
    </row>
    <row r="153" spans="2:8" x14ac:dyDescent="0.25">
      <c r="B153" s="92"/>
      <c r="D153" s="92"/>
      <c r="E153" s="92"/>
      <c r="F153" s="92"/>
      <c r="G153" s="92"/>
      <c r="H153" s="92"/>
    </row>
    <row r="154" spans="2:8" x14ac:dyDescent="0.25">
      <c r="B154" s="92"/>
      <c r="D154" s="92"/>
      <c r="E154" s="92"/>
      <c r="F154" s="92"/>
      <c r="G154" s="92"/>
      <c r="H154" s="92"/>
    </row>
    <row r="155" spans="2:8" x14ac:dyDescent="0.25">
      <c r="B155" s="92"/>
      <c r="D155" s="92"/>
      <c r="E155" s="92"/>
      <c r="F155" s="92"/>
      <c r="G155" s="92"/>
      <c r="H155" s="92"/>
    </row>
    <row r="156" spans="2:8" x14ac:dyDescent="0.25">
      <c r="B156" s="92"/>
      <c r="D156" s="92"/>
      <c r="E156" s="92"/>
      <c r="F156" s="92"/>
      <c r="G156" s="92"/>
      <c r="H156" s="92"/>
    </row>
    <row r="157" spans="2:8" x14ac:dyDescent="0.25">
      <c r="B157" s="92"/>
      <c r="D157" s="92"/>
      <c r="E157" s="92"/>
      <c r="F157" s="92"/>
      <c r="G157" s="92"/>
      <c r="H157" s="92"/>
    </row>
    <row r="158" spans="2:8" x14ac:dyDescent="0.25">
      <c r="B158" s="92"/>
      <c r="D158" s="92"/>
      <c r="E158" s="92"/>
      <c r="F158" s="92"/>
      <c r="G158" s="92"/>
      <c r="H158" s="92"/>
    </row>
    <row r="159" spans="2:8" x14ac:dyDescent="0.25">
      <c r="B159" s="92"/>
      <c r="D159" s="92"/>
      <c r="E159" s="92"/>
      <c r="F159" s="92"/>
      <c r="G159" s="92"/>
      <c r="H159" s="92"/>
    </row>
    <row r="160" spans="2:8" x14ac:dyDescent="0.25">
      <c r="B160" s="92"/>
      <c r="D160" s="92"/>
      <c r="E160" s="92"/>
      <c r="F160" s="92"/>
      <c r="G160" s="92"/>
      <c r="H160" s="92"/>
    </row>
    <row r="161" spans="2:8" x14ac:dyDescent="0.25">
      <c r="B161" s="92"/>
      <c r="D161" s="92"/>
      <c r="E161" s="92"/>
      <c r="F161" s="92"/>
      <c r="G161" s="92"/>
      <c r="H161" s="92"/>
    </row>
    <row r="162" spans="2:8" x14ac:dyDescent="0.25">
      <c r="B162" s="92"/>
      <c r="D162" s="92"/>
      <c r="E162" s="92"/>
      <c r="F162" s="92"/>
      <c r="G162" s="92"/>
      <c r="H162" s="92"/>
    </row>
    <row r="163" spans="2:8" x14ac:dyDescent="0.25">
      <c r="B163" s="92"/>
      <c r="D163" s="92"/>
      <c r="E163" s="92"/>
      <c r="F163" s="92"/>
      <c r="G163" s="92"/>
      <c r="H163" s="92"/>
    </row>
    <row r="164" spans="2:8" x14ac:dyDescent="0.25">
      <c r="B164" s="92"/>
      <c r="D164" s="92"/>
      <c r="E164" s="92"/>
      <c r="F164" s="92"/>
      <c r="G164" s="92"/>
      <c r="H164" s="92"/>
    </row>
    <row r="165" spans="2:8" x14ac:dyDescent="0.25">
      <c r="B165" s="92"/>
      <c r="D165" s="92"/>
      <c r="E165" s="92"/>
      <c r="F165" s="92"/>
      <c r="G165" s="92"/>
      <c r="H165" s="92"/>
    </row>
    <row r="166" spans="2:8" x14ac:dyDescent="0.25">
      <c r="B166" s="92"/>
      <c r="D166" s="92"/>
      <c r="E166" s="92"/>
      <c r="F166" s="92"/>
      <c r="G166" s="92"/>
      <c r="H166" s="92"/>
    </row>
    <row r="167" spans="2:8" x14ac:dyDescent="0.25">
      <c r="B167" s="92"/>
      <c r="D167" s="92"/>
      <c r="E167" s="92"/>
      <c r="F167" s="92"/>
      <c r="G167" s="92"/>
      <c r="H167" s="92"/>
    </row>
    <row r="168" spans="2:8" x14ac:dyDescent="0.25">
      <c r="B168" s="92"/>
      <c r="D168" s="92"/>
      <c r="E168" s="92"/>
      <c r="F168" s="92"/>
      <c r="G168" s="92"/>
      <c r="H168" s="92"/>
    </row>
    <row r="169" spans="2:8" x14ac:dyDescent="0.25">
      <c r="B169" s="92"/>
      <c r="D169" s="92"/>
      <c r="E169" s="92"/>
      <c r="F169" s="92"/>
      <c r="G169" s="92"/>
      <c r="H169" s="92"/>
    </row>
    <row r="170" spans="2:8" x14ac:dyDescent="0.25">
      <c r="B170" s="92"/>
      <c r="D170" s="92"/>
      <c r="E170" s="92"/>
      <c r="F170" s="92"/>
      <c r="G170" s="92"/>
      <c r="H170" s="92"/>
    </row>
    <row r="171" spans="2:8" x14ac:dyDescent="0.25">
      <c r="B171" s="92"/>
      <c r="D171" s="92"/>
      <c r="E171" s="92"/>
      <c r="F171" s="92"/>
      <c r="G171" s="92"/>
      <c r="H171" s="92"/>
    </row>
    <row r="172" spans="2:8" x14ac:dyDescent="0.25">
      <c r="B172" s="92"/>
      <c r="D172" s="92"/>
      <c r="E172" s="92"/>
      <c r="F172" s="92"/>
      <c r="G172" s="92"/>
      <c r="H172" s="92"/>
    </row>
    <row r="173" spans="2:8" x14ac:dyDescent="0.25">
      <c r="B173" s="92"/>
      <c r="D173" s="92"/>
      <c r="E173" s="92"/>
      <c r="F173" s="92"/>
      <c r="G173" s="92"/>
      <c r="H173" s="92"/>
    </row>
    <row r="174" spans="2:8" x14ac:dyDescent="0.25">
      <c r="B174" s="92"/>
      <c r="D174" s="92"/>
      <c r="E174" s="92"/>
      <c r="F174" s="92"/>
      <c r="G174" s="92"/>
      <c r="H174" s="92"/>
    </row>
    <row r="175" spans="2:8" x14ac:dyDescent="0.25">
      <c r="B175" s="92"/>
      <c r="D175" s="92"/>
      <c r="E175" s="92"/>
      <c r="F175" s="92"/>
      <c r="G175" s="92"/>
      <c r="H175" s="92"/>
    </row>
    <row r="176" spans="2:8" x14ac:dyDescent="0.25">
      <c r="B176" s="92"/>
      <c r="D176" s="92"/>
      <c r="E176" s="92"/>
      <c r="F176" s="92"/>
      <c r="G176" s="92"/>
      <c r="H176" s="92"/>
    </row>
    <row r="177" spans="2:8" x14ac:dyDescent="0.25">
      <c r="B177" s="92"/>
      <c r="D177" s="92"/>
      <c r="E177" s="92"/>
      <c r="F177" s="92"/>
      <c r="G177" s="92"/>
      <c r="H177" s="92"/>
    </row>
    <row r="178" spans="2:8" x14ac:dyDescent="0.25">
      <c r="B178" s="92"/>
      <c r="D178" s="92"/>
      <c r="E178" s="92"/>
      <c r="F178" s="92"/>
      <c r="G178" s="92"/>
      <c r="H178" s="92"/>
    </row>
    <row r="179" spans="2:8" x14ac:dyDescent="0.25">
      <c r="B179" s="92"/>
      <c r="D179" s="92"/>
      <c r="E179" s="92"/>
      <c r="F179" s="92"/>
      <c r="G179" s="92"/>
      <c r="H179" s="92"/>
    </row>
    <row r="180" spans="2:8" x14ac:dyDescent="0.25">
      <c r="B180" s="92"/>
      <c r="D180" s="92"/>
      <c r="E180" s="92"/>
      <c r="F180" s="92"/>
      <c r="G180" s="92"/>
      <c r="H180" s="92"/>
    </row>
    <row r="181" spans="2:8" x14ac:dyDescent="0.25">
      <c r="B181" s="92"/>
      <c r="D181" s="92"/>
      <c r="E181" s="92"/>
      <c r="F181" s="92"/>
      <c r="G181" s="92"/>
      <c r="H181" s="92"/>
    </row>
    <row r="182" spans="2:8" x14ac:dyDescent="0.25">
      <c r="B182" s="92"/>
      <c r="D182" s="92"/>
      <c r="E182" s="92"/>
      <c r="F182" s="92"/>
      <c r="G182" s="92"/>
      <c r="H182" s="92"/>
    </row>
    <row r="183" spans="2:8" x14ac:dyDescent="0.25">
      <c r="B183" s="92"/>
      <c r="D183" s="92"/>
      <c r="E183" s="92"/>
      <c r="F183" s="92"/>
      <c r="G183" s="92"/>
      <c r="H183" s="92"/>
    </row>
    <row r="184" spans="2:8" x14ac:dyDescent="0.25">
      <c r="B184" s="92"/>
      <c r="D184" s="92"/>
      <c r="E184" s="92"/>
      <c r="F184" s="92"/>
      <c r="G184" s="92"/>
      <c r="H184" s="92"/>
    </row>
    <row r="185" spans="2:8" x14ac:dyDescent="0.25">
      <c r="B185" s="92"/>
      <c r="D185" s="92"/>
      <c r="E185" s="92"/>
      <c r="F185" s="92"/>
      <c r="G185" s="92"/>
      <c r="H185" s="92"/>
    </row>
    <row r="186" spans="2:8" x14ac:dyDescent="0.25">
      <c r="B186" s="92"/>
      <c r="D186" s="92"/>
      <c r="E186" s="92"/>
      <c r="F186" s="92"/>
      <c r="G186" s="92"/>
      <c r="H186" s="92"/>
    </row>
    <row r="187" spans="2:8" x14ac:dyDescent="0.25">
      <c r="B187" s="92"/>
      <c r="D187" s="92"/>
      <c r="E187" s="92"/>
      <c r="F187" s="92"/>
      <c r="G187" s="92"/>
      <c r="H187" s="92"/>
    </row>
    <row r="188" spans="2:8" x14ac:dyDescent="0.25">
      <c r="B188" s="92"/>
      <c r="D188" s="92"/>
      <c r="E188" s="92"/>
      <c r="F188" s="92"/>
      <c r="G188" s="92"/>
      <c r="H188" s="92"/>
    </row>
    <row r="189" spans="2:8" x14ac:dyDescent="0.25">
      <c r="B189" s="92"/>
      <c r="D189" s="92"/>
      <c r="E189" s="92"/>
      <c r="F189" s="92"/>
      <c r="G189" s="92"/>
      <c r="H189" s="92"/>
    </row>
    <row r="190" spans="2:8" x14ac:dyDescent="0.25">
      <c r="B190" s="92"/>
      <c r="D190" s="92"/>
      <c r="E190" s="92"/>
      <c r="F190" s="92"/>
      <c r="G190" s="92"/>
      <c r="H190" s="92"/>
    </row>
    <row r="191" spans="2:8" x14ac:dyDescent="0.25">
      <c r="B191" s="92"/>
      <c r="D191" s="92"/>
      <c r="E191" s="92"/>
      <c r="F191" s="92"/>
      <c r="G191" s="92"/>
      <c r="H191" s="92"/>
    </row>
    <row r="192" spans="2:8" x14ac:dyDescent="0.25">
      <c r="B192" s="92"/>
      <c r="D192" s="92"/>
      <c r="E192" s="92"/>
      <c r="F192" s="92"/>
      <c r="G192" s="92"/>
      <c r="H192" s="92"/>
    </row>
    <row r="193" spans="2:8" x14ac:dyDescent="0.25">
      <c r="B193" s="92"/>
      <c r="D193" s="92"/>
      <c r="E193" s="92"/>
      <c r="F193" s="92"/>
      <c r="G193" s="92"/>
      <c r="H193" s="92"/>
    </row>
    <row r="194" spans="2:8" x14ac:dyDescent="0.25">
      <c r="B194" s="92"/>
      <c r="D194" s="92"/>
      <c r="E194" s="92"/>
      <c r="F194" s="92"/>
      <c r="G194" s="92"/>
      <c r="H194" s="92"/>
    </row>
    <row r="195" spans="2:8" x14ac:dyDescent="0.25">
      <c r="B195" s="92"/>
      <c r="D195" s="92"/>
      <c r="E195" s="92"/>
      <c r="F195" s="92"/>
      <c r="G195" s="92"/>
      <c r="H195" s="92"/>
    </row>
    <row r="196" spans="2:8" x14ac:dyDescent="0.25">
      <c r="B196" s="92"/>
      <c r="D196" s="92"/>
      <c r="E196" s="92"/>
      <c r="F196" s="92"/>
      <c r="G196" s="92"/>
      <c r="H196" s="92"/>
    </row>
    <row r="197" spans="2:8" x14ac:dyDescent="0.25">
      <c r="B197" s="92"/>
      <c r="D197" s="92"/>
      <c r="E197" s="92"/>
      <c r="F197" s="92"/>
      <c r="G197" s="92"/>
      <c r="H197" s="92"/>
    </row>
    <row r="198" spans="2:8" x14ac:dyDescent="0.25">
      <c r="B198" s="92"/>
      <c r="D198" s="92"/>
      <c r="E198" s="92"/>
      <c r="F198" s="92"/>
      <c r="G198" s="92"/>
      <c r="H198" s="92"/>
    </row>
    <row r="199" spans="2:8" x14ac:dyDescent="0.25">
      <c r="B199" s="92"/>
      <c r="D199" s="92"/>
      <c r="E199" s="92"/>
      <c r="F199" s="92"/>
      <c r="G199" s="92"/>
      <c r="H199" s="92"/>
    </row>
    <row r="200" spans="2:8" x14ac:dyDescent="0.25">
      <c r="B200" s="92"/>
      <c r="D200" s="92"/>
      <c r="E200" s="92"/>
      <c r="F200" s="92"/>
      <c r="G200" s="92"/>
      <c r="H200" s="92"/>
    </row>
    <row r="201" spans="2:8" x14ac:dyDescent="0.25">
      <c r="B201" s="92"/>
      <c r="D201" s="92"/>
      <c r="E201" s="92"/>
      <c r="F201" s="92"/>
      <c r="G201" s="92"/>
      <c r="H201" s="92"/>
    </row>
    <row r="202" spans="2:8" x14ac:dyDescent="0.25">
      <c r="B202" s="92"/>
      <c r="D202" s="92"/>
      <c r="E202" s="92"/>
      <c r="F202" s="92"/>
      <c r="G202" s="92"/>
      <c r="H202" s="92"/>
    </row>
    <row r="203" spans="2:8" x14ac:dyDescent="0.25">
      <c r="B203" s="92"/>
      <c r="D203" s="92"/>
      <c r="E203" s="92"/>
      <c r="F203" s="92"/>
      <c r="G203" s="92"/>
      <c r="H203" s="92"/>
    </row>
    <row r="204" spans="2:8" x14ac:dyDescent="0.25">
      <c r="B204" s="92"/>
      <c r="D204" s="92"/>
      <c r="E204" s="92"/>
      <c r="F204" s="92"/>
      <c r="G204" s="92"/>
      <c r="H204" s="92"/>
    </row>
    <row r="205" spans="2:8" x14ac:dyDescent="0.25">
      <c r="B205" s="92"/>
      <c r="D205" s="92"/>
      <c r="E205" s="92"/>
      <c r="F205" s="92"/>
      <c r="G205" s="92"/>
      <c r="H205" s="92"/>
    </row>
    <row r="206" spans="2:8" x14ac:dyDescent="0.25">
      <c r="B206" s="92"/>
      <c r="D206" s="92"/>
      <c r="E206" s="92"/>
      <c r="F206" s="92"/>
      <c r="G206" s="92"/>
      <c r="H206" s="92"/>
    </row>
    <row r="207" spans="2:8" x14ac:dyDescent="0.25">
      <c r="B207" s="92"/>
      <c r="D207" s="92"/>
      <c r="E207" s="92"/>
      <c r="F207" s="92"/>
      <c r="G207" s="92"/>
      <c r="H207" s="92"/>
    </row>
    <row r="208" spans="2:8" x14ac:dyDescent="0.25">
      <c r="B208" s="92"/>
      <c r="D208" s="92"/>
      <c r="E208" s="92"/>
      <c r="F208" s="92"/>
      <c r="G208" s="92"/>
      <c r="H208" s="92"/>
    </row>
    <row r="209" spans="2:8" x14ac:dyDescent="0.25">
      <c r="B209" s="92"/>
      <c r="D209" s="92"/>
      <c r="E209" s="92"/>
      <c r="F209" s="92"/>
      <c r="G209" s="92"/>
      <c r="H209" s="92"/>
    </row>
    <row r="210" spans="2:8" x14ac:dyDescent="0.25">
      <c r="B210" s="92"/>
      <c r="D210" s="92"/>
      <c r="E210" s="92"/>
      <c r="F210" s="92"/>
      <c r="G210" s="92"/>
      <c r="H210" s="92"/>
    </row>
    <row r="211" spans="2:8" x14ac:dyDescent="0.25">
      <c r="B211" s="92"/>
      <c r="D211" s="92"/>
      <c r="E211" s="92"/>
      <c r="F211" s="92"/>
      <c r="G211" s="92"/>
      <c r="H211" s="92"/>
    </row>
    <row r="212" spans="2:8" x14ac:dyDescent="0.25">
      <c r="B212" s="92"/>
      <c r="D212" s="92"/>
      <c r="E212" s="92"/>
      <c r="F212" s="92"/>
      <c r="G212" s="92"/>
      <c r="H212" s="92"/>
    </row>
    <row r="213" spans="2:8" x14ac:dyDescent="0.25">
      <c r="B213" s="92"/>
      <c r="D213" s="92"/>
      <c r="E213" s="92"/>
      <c r="F213" s="92"/>
      <c r="G213" s="92"/>
      <c r="H213" s="92"/>
    </row>
    <row r="214" spans="2:8" x14ac:dyDescent="0.25">
      <c r="B214" s="92"/>
      <c r="D214" s="92"/>
      <c r="E214" s="92"/>
      <c r="F214" s="92"/>
      <c r="G214" s="92"/>
      <c r="H214" s="92"/>
    </row>
    <row r="215" spans="2:8" x14ac:dyDescent="0.25">
      <c r="B215" s="92"/>
      <c r="D215" s="92"/>
      <c r="E215" s="92"/>
      <c r="F215" s="92"/>
      <c r="G215" s="92"/>
      <c r="H215" s="92"/>
    </row>
    <row r="216" spans="2:8" x14ac:dyDescent="0.25">
      <c r="B216" s="92"/>
      <c r="D216" s="92"/>
      <c r="E216" s="92"/>
      <c r="F216" s="92"/>
      <c r="G216" s="92"/>
      <c r="H216" s="92"/>
    </row>
    <row r="217" spans="2:8" x14ac:dyDescent="0.25">
      <c r="B217" s="92"/>
      <c r="D217" s="92"/>
      <c r="E217" s="92"/>
      <c r="F217" s="92"/>
      <c r="G217" s="92"/>
      <c r="H217" s="92"/>
    </row>
    <row r="218" spans="2:8" x14ac:dyDescent="0.25">
      <c r="B218" s="92"/>
      <c r="D218" s="92"/>
      <c r="E218" s="92"/>
      <c r="F218" s="92"/>
      <c r="G218" s="92"/>
      <c r="H218" s="92"/>
    </row>
    <row r="219" spans="2:8" x14ac:dyDescent="0.25">
      <c r="B219" s="92"/>
      <c r="D219" s="92"/>
      <c r="E219" s="92"/>
      <c r="F219" s="92"/>
      <c r="G219" s="92"/>
      <c r="H219" s="92"/>
    </row>
    <row r="220" spans="2:8" x14ac:dyDescent="0.25">
      <c r="B220" s="92"/>
      <c r="D220" s="92"/>
      <c r="E220" s="92"/>
      <c r="F220" s="92"/>
      <c r="G220" s="92"/>
      <c r="H220" s="92"/>
    </row>
    <row r="221" spans="2:8" x14ac:dyDescent="0.25">
      <c r="B221" s="92"/>
      <c r="D221" s="92"/>
      <c r="E221" s="92"/>
      <c r="F221" s="92"/>
      <c r="G221" s="92"/>
      <c r="H221" s="92"/>
    </row>
    <row r="222" spans="2:8" x14ac:dyDescent="0.25">
      <c r="B222" s="92"/>
      <c r="D222" s="92"/>
      <c r="E222" s="92"/>
      <c r="F222" s="92"/>
      <c r="G222" s="92"/>
      <c r="H222" s="92"/>
    </row>
    <row r="223" spans="2:8" x14ac:dyDescent="0.25">
      <c r="B223" s="92"/>
      <c r="D223" s="92"/>
      <c r="E223" s="92"/>
      <c r="F223" s="92"/>
      <c r="G223" s="92"/>
      <c r="H223" s="92"/>
    </row>
    <row r="224" spans="2:8" x14ac:dyDescent="0.25">
      <c r="B224" s="92"/>
      <c r="D224" s="92"/>
      <c r="E224" s="92"/>
      <c r="F224" s="92"/>
      <c r="G224" s="92"/>
      <c r="H224" s="92"/>
    </row>
    <row r="225" spans="2:8" x14ac:dyDescent="0.25">
      <c r="B225" s="92"/>
      <c r="D225" s="92"/>
      <c r="E225" s="92"/>
      <c r="F225" s="92"/>
      <c r="G225" s="92"/>
      <c r="H225" s="92"/>
    </row>
    <row r="226" spans="2:8" x14ac:dyDescent="0.25">
      <c r="B226" s="92"/>
      <c r="D226" s="92"/>
      <c r="E226" s="92"/>
      <c r="F226" s="92"/>
      <c r="G226" s="92"/>
      <c r="H226" s="92"/>
    </row>
    <row r="227" spans="2:8" x14ac:dyDescent="0.25">
      <c r="B227" s="92"/>
      <c r="D227" s="92"/>
      <c r="E227" s="92"/>
      <c r="F227" s="92"/>
      <c r="G227" s="92"/>
      <c r="H227" s="92"/>
    </row>
    <row r="228" spans="2:8" x14ac:dyDescent="0.25">
      <c r="B228" s="92"/>
      <c r="D228" s="92"/>
      <c r="E228" s="92"/>
      <c r="F228" s="92"/>
      <c r="G228" s="92"/>
      <c r="H228" s="92"/>
    </row>
    <row r="229" spans="2:8" x14ac:dyDescent="0.25">
      <c r="B229" s="92"/>
      <c r="D229" s="92"/>
      <c r="E229" s="92"/>
      <c r="F229" s="92"/>
      <c r="G229" s="92"/>
      <c r="H229" s="92"/>
    </row>
    <row r="230" spans="2:8" x14ac:dyDescent="0.25">
      <c r="B230" s="92"/>
      <c r="D230" s="92"/>
      <c r="E230" s="92"/>
      <c r="F230" s="92"/>
      <c r="G230" s="92"/>
      <c r="H230" s="92"/>
    </row>
    <row r="231" spans="2:8" x14ac:dyDescent="0.25">
      <c r="B231" s="92"/>
      <c r="D231" s="92"/>
      <c r="E231" s="92"/>
      <c r="F231" s="92"/>
      <c r="G231" s="92"/>
      <c r="H231" s="92"/>
    </row>
    <row r="232" spans="2:8" x14ac:dyDescent="0.25">
      <c r="B232" s="92"/>
      <c r="D232" s="92"/>
      <c r="E232" s="92"/>
      <c r="F232" s="92"/>
      <c r="G232" s="92"/>
      <c r="H232" s="92"/>
    </row>
    <row r="233" spans="2:8" x14ac:dyDescent="0.25">
      <c r="B233" s="92"/>
      <c r="D233" s="92"/>
      <c r="E233" s="92"/>
      <c r="F233" s="92"/>
      <c r="G233" s="92"/>
      <c r="H233" s="92"/>
    </row>
    <row r="234" spans="2:8" x14ac:dyDescent="0.25">
      <c r="B234" s="92"/>
      <c r="D234" s="92"/>
      <c r="E234" s="92"/>
      <c r="F234" s="92"/>
      <c r="G234" s="92"/>
      <c r="H234" s="92"/>
    </row>
    <row r="235" spans="2:8" x14ac:dyDescent="0.25">
      <c r="B235" s="92"/>
      <c r="D235" s="92"/>
      <c r="E235" s="92"/>
      <c r="F235" s="92"/>
      <c r="G235" s="92"/>
      <c r="H235" s="92"/>
    </row>
    <row r="236" spans="2:8" x14ac:dyDescent="0.25">
      <c r="B236" s="92"/>
      <c r="D236" s="92"/>
      <c r="E236" s="92"/>
      <c r="F236" s="92"/>
      <c r="G236" s="92"/>
      <c r="H236" s="92"/>
    </row>
    <row r="237" spans="2:8" x14ac:dyDescent="0.25">
      <c r="B237" s="92"/>
      <c r="D237" s="92"/>
      <c r="E237" s="92"/>
      <c r="F237" s="92"/>
      <c r="G237" s="92"/>
      <c r="H237" s="92"/>
    </row>
    <row r="238" spans="2:8" x14ac:dyDescent="0.25">
      <c r="B238" s="92"/>
      <c r="D238" s="92"/>
      <c r="E238" s="92"/>
      <c r="F238" s="92"/>
      <c r="G238" s="92"/>
      <c r="H238" s="92"/>
    </row>
    <row r="239" spans="2:8" x14ac:dyDescent="0.25">
      <c r="B239" s="92"/>
      <c r="D239" s="92"/>
      <c r="E239" s="92"/>
      <c r="F239" s="92"/>
      <c r="G239" s="92"/>
      <c r="H239" s="92"/>
    </row>
    <row r="240" spans="2:8" x14ac:dyDescent="0.25">
      <c r="B240" s="92"/>
      <c r="D240" s="92"/>
      <c r="E240" s="92"/>
      <c r="F240" s="92"/>
      <c r="G240" s="92"/>
      <c r="H240" s="92"/>
    </row>
    <row r="241" spans="2:8" x14ac:dyDescent="0.25">
      <c r="B241" s="92"/>
      <c r="D241" s="92"/>
      <c r="E241" s="92"/>
      <c r="F241" s="92"/>
      <c r="G241" s="92"/>
      <c r="H241" s="92"/>
    </row>
    <row r="242" spans="2:8" x14ac:dyDescent="0.25">
      <c r="B242" s="92"/>
      <c r="D242" s="92"/>
      <c r="E242" s="92"/>
      <c r="F242" s="92"/>
      <c r="G242" s="92"/>
      <c r="H242" s="92"/>
    </row>
    <row r="243" spans="2:8" x14ac:dyDescent="0.25">
      <c r="B243" s="92"/>
      <c r="D243" s="92"/>
      <c r="E243" s="92"/>
      <c r="F243" s="92"/>
      <c r="G243" s="92"/>
      <c r="H243" s="92"/>
    </row>
    <row r="244" spans="2:8" x14ac:dyDescent="0.25">
      <c r="B244" s="92"/>
      <c r="D244" s="92"/>
      <c r="E244" s="92"/>
      <c r="F244" s="92"/>
      <c r="G244" s="92"/>
      <c r="H244" s="92"/>
    </row>
    <row r="245" spans="2:8" x14ac:dyDescent="0.25">
      <c r="B245" s="92"/>
      <c r="D245" s="92"/>
      <c r="E245" s="92"/>
      <c r="F245" s="92"/>
      <c r="G245" s="92"/>
      <c r="H245" s="92"/>
    </row>
    <row r="246" spans="2:8" x14ac:dyDescent="0.25">
      <c r="B246" s="92"/>
      <c r="D246" s="92"/>
      <c r="E246" s="92"/>
      <c r="F246" s="92"/>
      <c r="G246" s="92"/>
      <c r="H246" s="92"/>
    </row>
    <row r="247" spans="2:8" x14ac:dyDescent="0.25">
      <c r="B247" s="92"/>
      <c r="D247" s="92"/>
      <c r="E247" s="92"/>
      <c r="F247" s="92"/>
      <c r="G247" s="92"/>
      <c r="H247" s="92"/>
    </row>
    <row r="248" spans="2:8" x14ac:dyDescent="0.25">
      <c r="B248" s="92"/>
      <c r="D248" s="92"/>
      <c r="E248" s="92"/>
      <c r="F248" s="92"/>
      <c r="G248" s="92"/>
      <c r="H248" s="92"/>
    </row>
    <row r="249" spans="2:8" x14ac:dyDescent="0.25">
      <c r="B249" s="92"/>
      <c r="D249" s="92"/>
      <c r="E249" s="92"/>
      <c r="F249" s="92"/>
      <c r="G249" s="92"/>
      <c r="H249" s="92"/>
    </row>
    <row r="250" spans="2:8" x14ac:dyDescent="0.25">
      <c r="B250" s="92"/>
      <c r="D250" s="92"/>
      <c r="E250" s="92"/>
      <c r="F250" s="92"/>
      <c r="G250" s="92"/>
      <c r="H250" s="92"/>
    </row>
    <row r="251" spans="2:8" x14ac:dyDescent="0.25">
      <c r="B251" s="92"/>
      <c r="D251" s="92"/>
      <c r="E251" s="92"/>
      <c r="F251" s="92"/>
      <c r="G251" s="92"/>
      <c r="H251" s="92"/>
    </row>
    <row r="252" spans="2:8" x14ac:dyDescent="0.25">
      <c r="B252" s="92"/>
      <c r="D252" s="92"/>
      <c r="E252" s="92"/>
      <c r="F252" s="92"/>
      <c r="G252" s="92"/>
      <c r="H252" s="92"/>
    </row>
    <row r="253" spans="2:8" x14ac:dyDescent="0.25">
      <c r="B253" s="92"/>
      <c r="D253" s="92"/>
      <c r="E253" s="92"/>
      <c r="F253" s="92"/>
      <c r="G253" s="92"/>
      <c r="H253" s="92"/>
    </row>
    <row r="254" spans="2:8" x14ac:dyDescent="0.25">
      <c r="B254" s="92"/>
      <c r="D254" s="92"/>
      <c r="E254" s="92"/>
      <c r="F254" s="92"/>
      <c r="G254" s="92"/>
      <c r="H254" s="92"/>
    </row>
    <row r="255" spans="2:8" x14ac:dyDescent="0.25">
      <c r="B255" s="92"/>
      <c r="D255" s="92"/>
      <c r="E255" s="92"/>
      <c r="F255" s="92"/>
      <c r="G255" s="92"/>
      <c r="H255" s="92"/>
    </row>
    <row r="256" spans="2:8" x14ac:dyDescent="0.25">
      <c r="B256" s="92"/>
      <c r="D256" s="92"/>
      <c r="E256" s="92"/>
      <c r="F256" s="92"/>
      <c r="G256" s="92"/>
      <c r="H256" s="92"/>
    </row>
    <row r="257" spans="2:8" x14ac:dyDescent="0.25">
      <c r="B257" s="92"/>
      <c r="D257" s="92"/>
      <c r="E257" s="92"/>
      <c r="F257" s="92"/>
      <c r="G257" s="92"/>
      <c r="H257" s="92"/>
    </row>
    <row r="258" spans="2:8" x14ac:dyDescent="0.25">
      <c r="B258" s="92"/>
      <c r="D258" s="92"/>
      <c r="E258" s="92"/>
      <c r="F258" s="92"/>
      <c r="G258" s="92"/>
      <c r="H258" s="92"/>
    </row>
    <row r="259" spans="2:8" x14ac:dyDescent="0.25">
      <c r="B259" s="92"/>
      <c r="D259" s="92"/>
      <c r="E259" s="92"/>
      <c r="F259" s="92"/>
      <c r="G259" s="92"/>
      <c r="H259" s="92"/>
    </row>
    <row r="260" spans="2:8" x14ac:dyDescent="0.25">
      <c r="B260" s="92"/>
      <c r="D260" s="92"/>
      <c r="E260" s="92"/>
      <c r="F260" s="92"/>
      <c r="G260" s="92"/>
      <c r="H260" s="92"/>
    </row>
    <row r="261" spans="2:8" x14ac:dyDescent="0.25">
      <c r="B261" s="92"/>
      <c r="D261" s="92"/>
      <c r="E261" s="92"/>
      <c r="F261" s="92"/>
      <c r="G261" s="92"/>
      <c r="H261" s="92"/>
    </row>
    <row r="262" spans="2:8" x14ac:dyDescent="0.25">
      <c r="B262" s="92"/>
      <c r="D262" s="92"/>
      <c r="E262" s="92"/>
      <c r="F262" s="92"/>
      <c r="G262" s="92"/>
      <c r="H262" s="92"/>
    </row>
    <row r="263" spans="2:8" x14ac:dyDescent="0.25">
      <c r="B263" s="92"/>
      <c r="D263" s="92"/>
      <c r="E263" s="92"/>
      <c r="F263" s="92"/>
      <c r="G263" s="92"/>
      <c r="H263" s="92"/>
    </row>
    <row r="264" spans="2:8" x14ac:dyDescent="0.25">
      <c r="B264" s="92"/>
      <c r="D264" s="92"/>
      <c r="E264" s="92"/>
      <c r="F264" s="92"/>
      <c r="G264" s="92"/>
      <c r="H264" s="92"/>
    </row>
    <row r="265" spans="2:8" x14ac:dyDescent="0.25">
      <c r="B265" s="92"/>
      <c r="D265" s="92"/>
      <c r="E265" s="92"/>
      <c r="F265" s="92"/>
      <c r="G265" s="92"/>
      <c r="H265" s="92"/>
    </row>
    <row r="266" spans="2:8" x14ac:dyDescent="0.25">
      <c r="B266" s="92"/>
      <c r="D266" s="92"/>
      <c r="E266" s="92"/>
      <c r="F266" s="92"/>
      <c r="G266" s="92"/>
      <c r="H266" s="92"/>
    </row>
    <row r="267" spans="2:8" x14ac:dyDescent="0.25">
      <c r="B267" s="92"/>
      <c r="D267" s="92"/>
      <c r="E267" s="92"/>
      <c r="F267" s="92"/>
      <c r="G267" s="92"/>
      <c r="H267" s="92"/>
    </row>
    <row r="268" spans="2:8" x14ac:dyDescent="0.25">
      <c r="B268" s="92"/>
      <c r="D268" s="92"/>
      <c r="E268" s="92"/>
      <c r="F268" s="92"/>
      <c r="G268" s="92"/>
      <c r="H268" s="92"/>
    </row>
    <row r="269" spans="2:8" x14ac:dyDescent="0.25">
      <c r="B269" s="92"/>
      <c r="D269" s="92"/>
      <c r="E269" s="92"/>
      <c r="F269" s="92"/>
      <c r="G269" s="92"/>
      <c r="H269" s="92"/>
    </row>
    <row r="270" spans="2:8" x14ac:dyDescent="0.25">
      <c r="B270" s="92"/>
      <c r="D270" s="92"/>
      <c r="E270" s="92"/>
      <c r="F270" s="92"/>
      <c r="G270" s="92"/>
      <c r="H270" s="92"/>
    </row>
    <row r="271" spans="2:8" x14ac:dyDescent="0.25">
      <c r="B271" s="92"/>
      <c r="D271" s="92"/>
      <c r="E271" s="92"/>
      <c r="F271" s="92"/>
      <c r="G271" s="92"/>
      <c r="H271" s="92"/>
    </row>
    <row r="272" spans="2:8" x14ac:dyDescent="0.25">
      <c r="B272" s="92"/>
      <c r="D272" s="92"/>
      <c r="E272" s="92"/>
      <c r="F272" s="92"/>
      <c r="G272" s="92"/>
      <c r="H272" s="92"/>
    </row>
    <row r="273" spans="2:8" x14ac:dyDescent="0.25">
      <c r="B273" s="92"/>
      <c r="D273" s="92"/>
      <c r="E273" s="92"/>
      <c r="F273" s="92"/>
      <c r="G273" s="92"/>
      <c r="H273" s="92"/>
    </row>
    <row r="274" spans="2:8" x14ac:dyDescent="0.25">
      <c r="B274" s="92"/>
      <c r="D274" s="92"/>
      <c r="E274" s="92"/>
      <c r="F274" s="92"/>
      <c r="G274" s="92"/>
      <c r="H274" s="92"/>
    </row>
    <row r="275" spans="2:8" x14ac:dyDescent="0.25">
      <c r="B275" s="92"/>
      <c r="D275" s="92"/>
      <c r="E275" s="92"/>
      <c r="F275" s="92"/>
      <c r="G275" s="92"/>
      <c r="H275" s="92"/>
    </row>
    <row r="276" spans="2:8" x14ac:dyDescent="0.25">
      <c r="B276" s="92"/>
      <c r="D276" s="92"/>
      <c r="E276" s="92"/>
      <c r="F276" s="92"/>
      <c r="G276" s="92"/>
      <c r="H276" s="92"/>
    </row>
    <row r="277" spans="2:8" x14ac:dyDescent="0.25">
      <c r="B277" s="92"/>
      <c r="D277" s="92"/>
      <c r="E277" s="92"/>
      <c r="F277" s="92"/>
      <c r="G277" s="92"/>
      <c r="H277" s="92"/>
    </row>
    <row r="278" spans="2:8" x14ac:dyDescent="0.25">
      <c r="B278" s="92"/>
      <c r="D278" s="92"/>
      <c r="E278" s="92"/>
      <c r="F278" s="92"/>
      <c r="G278" s="92"/>
      <c r="H278" s="92"/>
    </row>
    <row r="279" spans="2:8" x14ac:dyDescent="0.25">
      <c r="B279" s="92"/>
      <c r="D279" s="92"/>
      <c r="E279" s="92"/>
      <c r="F279" s="92"/>
      <c r="G279" s="92"/>
      <c r="H279" s="92"/>
    </row>
    <row r="280" spans="2:8" x14ac:dyDescent="0.25">
      <c r="B280" s="92"/>
      <c r="D280" s="92"/>
      <c r="E280" s="92"/>
      <c r="F280" s="92"/>
      <c r="G280" s="92"/>
      <c r="H280" s="92"/>
    </row>
    <row r="281" spans="2:8" x14ac:dyDescent="0.25">
      <c r="B281" s="92"/>
      <c r="D281" s="92"/>
      <c r="E281" s="92"/>
      <c r="F281" s="92"/>
      <c r="G281" s="92"/>
      <c r="H281" s="92"/>
    </row>
    <row r="282" spans="2:8" x14ac:dyDescent="0.25">
      <c r="B282" s="92"/>
      <c r="D282" s="92"/>
      <c r="E282" s="92"/>
      <c r="F282" s="92"/>
      <c r="G282" s="92"/>
      <c r="H282" s="92"/>
    </row>
    <row r="283" spans="2:8" x14ac:dyDescent="0.25">
      <c r="B283" s="92"/>
      <c r="D283" s="92"/>
      <c r="E283" s="92"/>
      <c r="F283" s="92"/>
      <c r="G283" s="92"/>
      <c r="H283" s="92"/>
    </row>
    <row r="284" spans="2:8" x14ac:dyDescent="0.25">
      <c r="B284" s="92"/>
      <c r="D284" s="92"/>
      <c r="E284" s="92"/>
      <c r="F284" s="92"/>
      <c r="G284" s="92"/>
      <c r="H284" s="92"/>
    </row>
    <row r="285" spans="2:8" x14ac:dyDescent="0.25">
      <c r="B285" s="92"/>
      <c r="D285" s="92"/>
      <c r="E285" s="92"/>
      <c r="F285" s="92"/>
      <c r="G285" s="92"/>
      <c r="H285" s="92"/>
    </row>
    <row r="286" spans="2:8" x14ac:dyDescent="0.25">
      <c r="B286" s="92"/>
      <c r="D286" s="92"/>
      <c r="E286" s="92"/>
      <c r="F286" s="92"/>
      <c r="G286" s="92"/>
      <c r="H286" s="92"/>
    </row>
    <row r="287" spans="2:8" x14ac:dyDescent="0.25">
      <c r="B287" s="92"/>
      <c r="D287" s="92"/>
      <c r="E287" s="92"/>
      <c r="F287" s="92"/>
      <c r="G287" s="92"/>
      <c r="H287" s="92"/>
    </row>
    <row r="288" spans="2:8" x14ac:dyDescent="0.25">
      <c r="B288" s="92"/>
      <c r="D288" s="92"/>
      <c r="E288" s="92"/>
      <c r="F288" s="92"/>
      <c r="G288" s="92"/>
      <c r="H288" s="92"/>
    </row>
    <row r="289" spans="2:8" x14ac:dyDescent="0.25">
      <c r="B289" s="92"/>
      <c r="D289" s="92"/>
      <c r="E289" s="92"/>
      <c r="F289" s="92"/>
      <c r="G289" s="92"/>
      <c r="H289" s="92"/>
    </row>
    <row r="290" spans="2:8" x14ac:dyDescent="0.25">
      <c r="B290" s="92"/>
      <c r="D290" s="92"/>
      <c r="E290" s="92"/>
      <c r="F290" s="92"/>
      <c r="G290" s="92"/>
      <c r="H290" s="92"/>
    </row>
    <row r="291" spans="2:8" x14ac:dyDescent="0.25">
      <c r="B291" s="92"/>
      <c r="D291" s="92"/>
      <c r="E291" s="92"/>
      <c r="F291" s="92"/>
      <c r="G291" s="92"/>
      <c r="H291" s="92"/>
    </row>
    <row r="292" spans="2:8" x14ac:dyDescent="0.25">
      <c r="B292" s="92"/>
      <c r="D292" s="92"/>
      <c r="E292" s="92"/>
      <c r="F292" s="92"/>
      <c r="G292" s="92"/>
      <c r="H292" s="92"/>
    </row>
    <row r="293" spans="2:8" x14ac:dyDescent="0.25">
      <c r="B293" s="92"/>
      <c r="D293" s="92"/>
      <c r="E293" s="92"/>
      <c r="F293" s="92"/>
      <c r="G293" s="92"/>
      <c r="H293" s="92"/>
    </row>
    <row r="294" spans="2:8" x14ac:dyDescent="0.25">
      <c r="B294" s="92"/>
      <c r="D294" s="92"/>
      <c r="E294" s="92"/>
      <c r="F294" s="92"/>
      <c r="G294" s="92"/>
      <c r="H294" s="92"/>
    </row>
    <row r="295" spans="2:8" x14ac:dyDescent="0.25">
      <c r="B295" s="92"/>
      <c r="D295" s="92"/>
      <c r="E295" s="92"/>
      <c r="F295" s="92"/>
      <c r="G295" s="92"/>
      <c r="H295" s="92"/>
    </row>
    <row r="296" spans="2:8" x14ac:dyDescent="0.25">
      <c r="B296" s="92"/>
      <c r="D296" s="92"/>
      <c r="E296" s="92"/>
      <c r="F296" s="92"/>
      <c r="G296" s="92"/>
      <c r="H296" s="92"/>
    </row>
    <row r="297" spans="2:8" x14ac:dyDescent="0.25">
      <c r="B297" s="92"/>
      <c r="D297" s="92"/>
      <c r="E297" s="92"/>
      <c r="F297" s="92"/>
      <c r="G297" s="92"/>
      <c r="H297" s="92"/>
    </row>
    <row r="298" spans="2:8" x14ac:dyDescent="0.25">
      <c r="B298" s="92"/>
      <c r="D298" s="92"/>
      <c r="E298" s="92"/>
      <c r="F298" s="92"/>
      <c r="G298" s="92"/>
      <c r="H298" s="92"/>
    </row>
    <row r="299" spans="2:8" x14ac:dyDescent="0.25">
      <c r="B299" s="92"/>
      <c r="D299" s="92"/>
      <c r="E299" s="92"/>
      <c r="F299" s="92"/>
      <c r="G299" s="92"/>
      <c r="H299" s="92"/>
    </row>
    <row r="300" spans="2:8" x14ac:dyDescent="0.25">
      <c r="B300" s="92"/>
      <c r="D300" s="92"/>
      <c r="E300" s="92"/>
      <c r="F300" s="92"/>
      <c r="G300" s="92"/>
      <c r="H300" s="92"/>
    </row>
    <row r="301" spans="2:8" x14ac:dyDescent="0.25">
      <c r="B301" s="92"/>
      <c r="D301" s="92"/>
      <c r="E301" s="92"/>
      <c r="F301" s="92"/>
      <c r="G301" s="92"/>
      <c r="H301" s="92"/>
    </row>
    <row r="302" spans="2:8" x14ac:dyDescent="0.25">
      <c r="B302" s="92"/>
      <c r="D302" s="92"/>
      <c r="E302" s="92"/>
      <c r="F302" s="92"/>
      <c r="G302" s="92"/>
      <c r="H302" s="92"/>
    </row>
    <row r="303" spans="2:8" x14ac:dyDescent="0.25">
      <c r="B303" s="92"/>
      <c r="D303" s="92"/>
      <c r="E303" s="92"/>
      <c r="F303" s="92"/>
      <c r="G303" s="92"/>
      <c r="H303" s="92"/>
    </row>
    <row r="304" spans="2:8" x14ac:dyDescent="0.25">
      <c r="B304" s="92"/>
      <c r="D304" s="92"/>
      <c r="E304" s="92"/>
      <c r="F304" s="92"/>
      <c r="G304" s="92"/>
      <c r="H304" s="92"/>
    </row>
    <row r="305" spans="2:8" x14ac:dyDescent="0.25">
      <c r="B305" s="92"/>
      <c r="D305" s="92"/>
      <c r="E305" s="92"/>
      <c r="F305" s="92"/>
      <c r="G305" s="92"/>
      <c r="H305" s="92"/>
    </row>
    <row r="306" spans="2:8" x14ac:dyDescent="0.25">
      <c r="B306" s="92"/>
      <c r="D306" s="92"/>
      <c r="E306" s="92"/>
      <c r="F306" s="92"/>
      <c r="G306" s="92"/>
      <c r="H306" s="92"/>
    </row>
    <row r="307" spans="2:8" x14ac:dyDescent="0.25">
      <c r="B307" s="92"/>
      <c r="D307" s="92"/>
      <c r="E307" s="92"/>
      <c r="F307" s="92"/>
      <c r="G307" s="92"/>
      <c r="H307" s="92"/>
    </row>
    <row r="308" spans="2:8" x14ac:dyDescent="0.25">
      <c r="B308" s="92"/>
      <c r="D308" s="92"/>
      <c r="E308" s="92"/>
      <c r="F308" s="92"/>
      <c r="G308" s="92"/>
      <c r="H308" s="92"/>
    </row>
    <row r="309" spans="2:8" x14ac:dyDescent="0.25">
      <c r="B309" s="92"/>
      <c r="D309" s="92"/>
      <c r="E309" s="92"/>
      <c r="F309" s="92"/>
      <c r="G309" s="92"/>
      <c r="H309" s="92"/>
    </row>
    <row r="310" spans="2:8" x14ac:dyDescent="0.25">
      <c r="B310" s="92"/>
      <c r="D310" s="92"/>
      <c r="E310" s="92"/>
      <c r="F310" s="92"/>
      <c r="G310" s="92"/>
      <c r="H310" s="92"/>
    </row>
    <row r="311" spans="2:8" x14ac:dyDescent="0.25">
      <c r="B311" s="92"/>
      <c r="D311" s="92"/>
      <c r="E311" s="92"/>
      <c r="F311" s="92"/>
      <c r="G311" s="92"/>
      <c r="H311" s="92"/>
    </row>
    <row r="312" spans="2:8" x14ac:dyDescent="0.25">
      <c r="B312" s="92"/>
      <c r="D312" s="92"/>
      <c r="E312" s="92"/>
      <c r="F312" s="92"/>
      <c r="G312" s="92"/>
      <c r="H312" s="92"/>
    </row>
    <row r="313" spans="2:8" x14ac:dyDescent="0.25">
      <c r="B313" s="92"/>
      <c r="D313" s="92"/>
      <c r="E313" s="92"/>
      <c r="F313" s="92"/>
      <c r="G313" s="92"/>
      <c r="H313" s="92"/>
    </row>
    <row r="314" spans="2:8" x14ac:dyDescent="0.25">
      <c r="B314" s="92"/>
      <c r="D314" s="92"/>
      <c r="E314" s="92"/>
      <c r="F314" s="92"/>
      <c r="G314" s="92"/>
      <c r="H314" s="92"/>
    </row>
    <row r="315" spans="2:8" x14ac:dyDescent="0.25">
      <c r="B315" s="92"/>
      <c r="D315" s="92"/>
      <c r="E315" s="92"/>
      <c r="F315" s="92"/>
      <c r="G315" s="92"/>
      <c r="H315" s="92"/>
    </row>
    <row r="316" spans="2:8" x14ac:dyDescent="0.25">
      <c r="B316" s="92"/>
      <c r="D316" s="92"/>
      <c r="E316" s="92"/>
      <c r="F316" s="92"/>
      <c r="G316" s="92"/>
      <c r="H316" s="92"/>
    </row>
    <row r="317" spans="2:8" x14ac:dyDescent="0.25">
      <c r="B317" s="92"/>
      <c r="D317" s="92"/>
      <c r="E317" s="92"/>
      <c r="F317" s="92"/>
      <c r="G317" s="92"/>
      <c r="H317" s="92"/>
    </row>
    <row r="318" spans="2:8" x14ac:dyDescent="0.25">
      <c r="B318" s="92"/>
      <c r="D318" s="92"/>
      <c r="E318" s="92"/>
      <c r="F318" s="92"/>
      <c r="G318" s="92"/>
      <c r="H318" s="92"/>
    </row>
    <row r="319" spans="2:8" x14ac:dyDescent="0.25">
      <c r="B319" s="92"/>
      <c r="D319" s="92"/>
      <c r="E319" s="92"/>
      <c r="F319" s="92"/>
      <c r="G319" s="92"/>
      <c r="H319" s="92"/>
    </row>
    <row r="320" spans="2:8" x14ac:dyDescent="0.25">
      <c r="B320" s="92"/>
      <c r="D320" s="92"/>
      <c r="E320" s="92"/>
      <c r="F320" s="92"/>
      <c r="G320" s="92"/>
      <c r="H320" s="92"/>
    </row>
    <row r="321" spans="2:8" x14ac:dyDescent="0.25">
      <c r="B321" s="92"/>
      <c r="D321" s="92"/>
      <c r="E321" s="92"/>
      <c r="F321" s="92"/>
      <c r="G321" s="92"/>
      <c r="H321" s="92"/>
    </row>
    <row r="322" spans="2:8" x14ac:dyDescent="0.25">
      <c r="B322" s="92"/>
      <c r="D322" s="92"/>
      <c r="E322" s="92"/>
      <c r="F322" s="92"/>
      <c r="G322" s="92"/>
      <c r="H322" s="92"/>
    </row>
    <row r="323" spans="2:8" x14ac:dyDescent="0.25">
      <c r="B323" s="92"/>
      <c r="D323" s="92"/>
      <c r="E323" s="92"/>
      <c r="F323" s="92"/>
      <c r="G323" s="92"/>
      <c r="H323" s="92"/>
    </row>
    <row r="324" spans="2:8" x14ac:dyDescent="0.25">
      <c r="B324" s="92"/>
      <c r="D324" s="92"/>
      <c r="E324" s="92"/>
      <c r="F324" s="92"/>
      <c r="G324" s="92"/>
      <c r="H324" s="92"/>
    </row>
    <row r="325" spans="2:8" x14ac:dyDescent="0.25">
      <c r="B325" s="92"/>
      <c r="D325" s="92"/>
      <c r="E325" s="92"/>
      <c r="F325" s="92"/>
      <c r="G325" s="92"/>
      <c r="H325" s="92"/>
    </row>
    <row r="326" spans="2:8" x14ac:dyDescent="0.25">
      <c r="B326" s="92"/>
      <c r="D326" s="92"/>
      <c r="E326" s="92"/>
      <c r="F326" s="92"/>
      <c r="G326" s="92"/>
      <c r="H326" s="92"/>
    </row>
    <row r="327" spans="2:8" x14ac:dyDescent="0.25">
      <c r="B327" s="92"/>
      <c r="D327" s="92"/>
      <c r="E327" s="92"/>
      <c r="F327" s="92"/>
      <c r="G327" s="92"/>
      <c r="H327" s="92"/>
    </row>
    <row r="328" spans="2:8" x14ac:dyDescent="0.25">
      <c r="B328" s="92"/>
      <c r="D328" s="92"/>
      <c r="E328" s="92"/>
      <c r="F328" s="92"/>
      <c r="G328" s="92"/>
      <c r="H328" s="92"/>
    </row>
    <row r="329" spans="2:8" x14ac:dyDescent="0.25">
      <c r="B329" s="92"/>
      <c r="D329" s="92"/>
      <c r="E329" s="92"/>
      <c r="F329" s="92"/>
      <c r="G329" s="92"/>
      <c r="H329" s="92"/>
    </row>
    <row r="330" spans="2:8" x14ac:dyDescent="0.25">
      <c r="B330" s="92"/>
      <c r="D330" s="92"/>
      <c r="E330" s="92"/>
      <c r="F330" s="92"/>
      <c r="G330" s="92"/>
      <c r="H330" s="92"/>
    </row>
    <row r="331" spans="2:8" x14ac:dyDescent="0.25">
      <c r="B331" s="92"/>
      <c r="D331" s="92"/>
      <c r="E331" s="92"/>
      <c r="F331" s="92"/>
      <c r="G331" s="92"/>
      <c r="H331" s="92"/>
    </row>
    <row r="332" spans="2:8" x14ac:dyDescent="0.25">
      <c r="B332" s="92"/>
      <c r="D332" s="92"/>
      <c r="E332" s="92"/>
      <c r="F332" s="92"/>
      <c r="G332" s="92"/>
      <c r="H332" s="92"/>
    </row>
    <row r="333" spans="2:8" x14ac:dyDescent="0.25">
      <c r="B333" s="92"/>
      <c r="D333" s="92"/>
      <c r="E333" s="92"/>
      <c r="F333" s="92"/>
      <c r="G333" s="92"/>
      <c r="H333" s="92"/>
    </row>
    <row r="334" spans="2:8" x14ac:dyDescent="0.25">
      <c r="B334" s="92"/>
      <c r="D334" s="92"/>
      <c r="E334" s="92"/>
      <c r="F334" s="92"/>
      <c r="G334" s="92"/>
      <c r="H334" s="92"/>
    </row>
    <row r="335" spans="2:8" x14ac:dyDescent="0.25">
      <c r="B335" s="92"/>
      <c r="D335" s="92"/>
      <c r="E335" s="92"/>
      <c r="F335" s="92"/>
      <c r="G335" s="92"/>
      <c r="H335" s="92"/>
    </row>
    <row r="336" spans="2:8" x14ac:dyDescent="0.25">
      <c r="B336" s="92"/>
      <c r="D336" s="92"/>
      <c r="E336" s="92"/>
      <c r="F336" s="92"/>
      <c r="G336" s="92"/>
      <c r="H336" s="92"/>
    </row>
    <row r="337" spans="2:8" x14ac:dyDescent="0.25">
      <c r="B337" s="92"/>
      <c r="D337" s="92"/>
      <c r="E337" s="92"/>
      <c r="F337" s="92"/>
      <c r="G337" s="92"/>
      <c r="H337" s="92"/>
    </row>
    <row r="338" spans="2:8" x14ac:dyDescent="0.25">
      <c r="B338" s="92"/>
      <c r="D338" s="92"/>
      <c r="E338" s="92"/>
      <c r="F338" s="92"/>
      <c r="G338" s="92"/>
      <c r="H338" s="92"/>
    </row>
    <row r="339" spans="2:8" x14ac:dyDescent="0.25">
      <c r="B339" s="92"/>
      <c r="D339" s="92"/>
      <c r="E339" s="92"/>
      <c r="F339" s="92"/>
      <c r="G339" s="92"/>
      <c r="H339" s="92"/>
    </row>
    <row r="340" spans="2:8" x14ac:dyDescent="0.25">
      <c r="B340" s="92"/>
      <c r="D340" s="92"/>
      <c r="E340" s="92"/>
      <c r="F340" s="92"/>
      <c r="G340" s="92"/>
      <c r="H340" s="92"/>
    </row>
    <row r="341" spans="2:8" x14ac:dyDescent="0.25">
      <c r="B341" s="92"/>
      <c r="D341" s="92"/>
      <c r="E341" s="92"/>
      <c r="F341" s="92"/>
      <c r="G341" s="92"/>
      <c r="H341" s="92"/>
    </row>
    <row r="342" spans="2:8" x14ac:dyDescent="0.25">
      <c r="B342" s="92"/>
      <c r="D342" s="92"/>
      <c r="E342" s="92"/>
      <c r="F342" s="92"/>
      <c r="G342" s="92"/>
      <c r="H342" s="92"/>
    </row>
    <row r="343" spans="2:8" x14ac:dyDescent="0.25">
      <c r="B343" s="92"/>
      <c r="D343" s="92"/>
      <c r="E343" s="92"/>
      <c r="F343" s="92"/>
      <c r="G343" s="92"/>
      <c r="H343" s="92"/>
    </row>
    <row r="344" spans="2:8" x14ac:dyDescent="0.25">
      <c r="B344" s="92"/>
      <c r="D344" s="92"/>
      <c r="E344" s="92"/>
      <c r="F344" s="92"/>
      <c r="G344" s="92"/>
      <c r="H344" s="92"/>
    </row>
    <row r="345" spans="2:8" x14ac:dyDescent="0.25">
      <c r="B345" s="92"/>
      <c r="D345" s="92"/>
      <c r="E345" s="92"/>
      <c r="F345" s="92"/>
      <c r="G345" s="92"/>
      <c r="H345" s="92"/>
    </row>
    <row r="346" spans="2:8" x14ac:dyDescent="0.25">
      <c r="B346" s="92"/>
      <c r="D346" s="92"/>
      <c r="E346" s="92"/>
      <c r="F346" s="92"/>
      <c r="G346" s="92"/>
      <c r="H346" s="92"/>
    </row>
    <row r="347" spans="2:8" x14ac:dyDescent="0.25">
      <c r="B347" s="92"/>
      <c r="D347" s="92"/>
      <c r="E347" s="92"/>
      <c r="F347" s="92"/>
      <c r="G347" s="92"/>
      <c r="H347" s="92"/>
    </row>
    <row r="348" spans="2:8" x14ac:dyDescent="0.25">
      <c r="B348" s="92"/>
      <c r="D348" s="92"/>
      <c r="E348" s="92"/>
      <c r="F348" s="92"/>
      <c r="G348" s="92"/>
      <c r="H348" s="92"/>
    </row>
    <row r="349" spans="2:8" x14ac:dyDescent="0.25">
      <c r="B349" s="92"/>
      <c r="D349" s="92"/>
      <c r="E349" s="92"/>
      <c r="F349" s="92"/>
      <c r="G349" s="92"/>
      <c r="H349" s="92"/>
    </row>
    <row r="350" spans="2:8" x14ac:dyDescent="0.25">
      <c r="B350" s="92"/>
      <c r="D350" s="92"/>
      <c r="E350" s="92"/>
      <c r="F350" s="92"/>
      <c r="G350" s="92"/>
      <c r="H350" s="92"/>
    </row>
    <row r="351" spans="2:8" x14ac:dyDescent="0.25">
      <c r="B351" s="92"/>
      <c r="D351" s="92"/>
      <c r="E351" s="92"/>
      <c r="F351" s="92"/>
      <c r="G351" s="92"/>
      <c r="H351" s="92"/>
    </row>
    <row r="352" spans="2:8" x14ac:dyDescent="0.25">
      <c r="B352" s="92"/>
      <c r="D352" s="92"/>
      <c r="E352" s="92"/>
      <c r="F352" s="92"/>
      <c r="G352" s="92"/>
      <c r="H352" s="92"/>
    </row>
    <row r="353" spans="2:8" x14ac:dyDescent="0.25">
      <c r="B353" s="92"/>
      <c r="D353" s="92"/>
      <c r="E353" s="92"/>
      <c r="F353" s="92"/>
      <c r="G353" s="92"/>
      <c r="H353" s="92"/>
    </row>
    <row r="354" spans="2:8" x14ac:dyDescent="0.25">
      <c r="B354" s="92"/>
      <c r="D354" s="92"/>
      <c r="E354" s="92"/>
      <c r="F354" s="92"/>
      <c r="G354" s="92"/>
      <c r="H354" s="92"/>
    </row>
    <row r="355" spans="2:8" x14ac:dyDescent="0.25">
      <c r="B355" s="92"/>
      <c r="D355" s="92"/>
      <c r="E355" s="92"/>
      <c r="F355" s="92"/>
      <c r="G355" s="92"/>
      <c r="H355" s="92"/>
    </row>
    <row r="356" spans="2:8" x14ac:dyDescent="0.25">
      <c r="B356" s="92"/>
      <c r="D356" s="92"/>
      <c r="E356" s="92"/>
      <c r="F356" s="92"/>
      <c r="G356" s="92"/>
      <c r="H356" s="92"/>
    </row>
    <row r="357" spans="2:8" x14ac:dyDescent="0.25">
      <c r="B357" s="92"/>
      <c r="D357" s="92"/>
      <c r="E357" s="92"/>
      <c r="F357" s="92"/>
      <c r="G357" s="92"/>
      <c r="H357" s="92"/>
    </row>
    <row r="358" spans="2:8" x14ac:dyDescent="0.25">
      <c r="B358" s="92"/>
      <c r="D358" s="92"/>
      <c r="E358" s="92"/>
      <c r="F358" s="92"/>
      <c r="G358" s="92"/>
      <c r="H358" s="92"/>
    </row>
    <row r="359" spans="2:8" x14ac:dyDescent="0.25">
      <c r="B359" s="92"/>
      <c r="D359" s="92"/>
      <c r="E359" s="92"/>
      <c r="F359" s="92"/>
      <c r="G359" s="92"/>
      <c r="H359" s="92"/>
    </row>
    <row r="360" spans="2:8" x14ac:dyDescent="0.25">
      <c r="B360" s="92"/>
      <c r="D360" s="92"/>
      <c r="E360" s="92"/>
      <c r="F360" s="92"/>
      <c r="G360" s="92"/>
      <c r="H360" s="92"/>
    </row>
    <row r="361" spans="2:8" x14ac:dyDescent="0.25">
      <c r="B361" s="92"/>
      <c r="D361" s="92"/>
      <c r="E361" s="92"/>
      <c r="F361" s="92"/>
      <c r="G361" s="92"/>
      <c r="H361" s="92"/>
    </row>
    <row r="362" spans="2:8" x14ac:dyDescent="0.25">
      <c r="B362" s="92"/>
      <c r="D362" s="92"/>
      <c r="E362" s="92"/>
      <c r="F362" s="92"/>
      <c r="G362" s="92"/>
      <c r="H362" s="92"/>
    </row>
    <row r="363" spans="2:8" x14ac:dyDescent="0.25">
      <c r="B363" s="92"/>
      <c r="D363" s="92"/>
      <c r="E363" s="92"/>
      <c r="F363" s="92"/>
      <c r="G363" s="92"/>
      <c r="H363" s="92"/>
    </row>
    <row r="364" spans="2:8" x14ac:dyDescent="0.25">
      <c r="B364" s="92"/>
      <c r="D364" s="92"/>
      <c r="E364" s="92"/>
      <c r="F364" s="92"/>
      <c r="G364" s="92"/>
      <c r="H364" s="92"/>
    </row>
    <row r="365" spans="2:8" x14ac:dyDescent="0.25">
      <c r="B365" s="92"/>
      <c r="D365" s="92"/>
      <c r="E365" s="92"/>
      <c r="F365" s="92"/>
      <c r="G365" s="92"/>
      <c r="H365" s="92"/>
    </row>
    <row r="366" spans="2:8" x14ac:dyDescent="0.25">
      <c r="B366" s="92"/>
      <c r="D366" s="92"/>
      <c r="E366" s="92"/>
      <c r="F366" s="92"/>
      <c r="G366" s="92"/>
      <c r="H366" s="92"/>
    </row>
    <row r="367" spans="2:8" x14ac:dyDescent="0.25">
      <c r="B367" s="92"/>
      <c r="D367" s="92"/>
      <c r="E367" s="92"/>
      <c r="F367" s="92"/>
      <c r="G367" s="92"/>
      <c r="H367" s="92"/>
    </row>
    <row r="368" spans="2:8" x14ac:dyDescent="0.25">
      <c r="B368" s="92"/>
      <c r="D368" s="92"/>
      <c r="E368" s="92"/>
      <c r="F368" s="92"/>
      <c r="G368" s="92"/>
      <c r="H368" s="92"/>
    </row>
    <row r="369" spans="2:8" x14ac:dyDescent="0.25">
      <c r="B369" s="92"/>
      <c r="D369" s="92"/>
      <c r="E369" s="92"/>
      <c r="F369" s="92"/>
      <c r="G369" s="92"/>
      <c r="H369" s="92"/>
    </row>
    <row r="370" spans="2:8" x14ac:dyDescent="0.25">
      <c r="B370" s="92"/>
      <c r="D370" s="92"/>
      <c r="E370" s="92"/>
      <c r="F370" s="92"/>
      <c r="G370" s="92"/>
      <c r="H370" s="92"/>
    </row>
    <row r="371" spans="2:8" x14ac:dyDescent="0.25">
      <c r="B371" s="92"/>
      <c r="D371" s="92"/>
      <c r="E371" s="92"/>
      <c r="F371" s="92"/>
      <c r="G371" s="92"/>
      <c r="H371" s="92"/>
    </row>
    <row r="372" spans="2:8" x14ac:dyDescent="0.25">
      <c r="B372" s="92"/>
      <c r="D372" s="92"/>
      <c r="E372" s="92"/>
      <c r="F372" s="92"/>
      <c r="G372" s="92"/>
      <c r="H372" s="92"/>
    </row>
    <row r="373" spans="2:8" x14ac:dyDescent="0.25">
      <c r="B373" s="92"/>
      <c r="D373" s="92"/>
      <c r="E373" s="92"/>
      <c r="F373" s="92"/>
      <c r="G373" s="92"/>
      <c r="H373" s="92"/>
    </row>
    <row r="374" spans="2:8" x14ac:dyDescent="0.25">
      <c r="B374" s="92"/>
      <c r="D374" s="92"/>
      <c r="E374" s="92"/>
      <c r="F374" s="92"/>
      <c r="G374" s="92"/>
      <c r="H374" s="92"/>
    </row>
    <row r="375" spans="2:8" x14ac:dyDescent="0.25">
      <c r="B375" s="92"/>
      <c r="D375" s="92"/>
      <c r="E375" s="92"/>
      <c r="F375" s="92"/>
      <c r="G375" s="92"/>
      <c r="H375" s="92"/>
    </row>
    <row r="376" spans="2:8" x14ac:dyDescent="0.25">
      <c r="B376" s="92"/>
      <c r="D376" s="92"/>
      <c r="E376" s="92"/>
      <c r="F376" s="92"/>
      <c r="G376" s="92"/>
      <c r="H376" s="92"/>
    </row>
    <row r="377" spans="2:8" x14ac:dyDescent="0.25">
      <c r="B377" s="92"/>
      <c r="D377" s="92"/>
      <c r="E377" s="92"/>
      <c r="F377" s="92"/>
      <c r="G377" s="92"/>
      <c r="H377" s="92"/>
    </row>
    <row r="378" spans="2:8" x14ac:dyDescent="0.25">
      <c r="B378" s="92"/>
      <c r="D378" s="92"/>
      <c r="E378" s="92"/>
      <c r="F378" s="92"/>
      <c r="G378" s="92"/>
      <c r="H378" s="92"/>
    </row>
    <row r="379" spans="2:8" x14ac:dyDescent="0.25">
      <c r="B379" s="92"/>
      <c r="D379" s="92"/>
      <c r="E379" s="92"/>
      <c r="F379" s="92"/>
      <c r="G379" s="92"/>
      <c r="H379" s="92"/>
    </row>
    <row r="380" spans="2:8" x14ac:dyDescent="0.25">
      <c r="B380" s="92"/>
      <c r="D380" s="92"/>
      <c r="E380" s="92"/>
      <c r="F380" s="92"/>
      <c r="G380" s="92"/>
      <c r="H380" s="92"/>
    </row>
    <row r="381" spans="2:8" x14ac:dyDescent="0.25">
      <c r="B381" s="92"/>
      <c r="D381" s="92"/>
      <c r="E381" s="92"/>
      <c r="F381" s="92"/>
      <c r="G381" s="92"/>
      <c r="H381" s="92"/>
    </row>
    <row r="382" spans="2:8" x14ac:dyDescent="0.25">
      <c r="B382" s="92"/>
      <c r="D382" s="92"/>
      <c r="E382" s="92"/>
      <c r="F382" s="92"/>
      <c r="G382" s="92"/>
      <c r="H382" s="92"/>
    </row>
    <row r="383" spans="2:8" x14ac:dyDescent="0.25">
      <c r="B383" s="92"/>
      <c r="D383" s="92"/>
      <c r="E383" s="92"/>
      <c r="F383" s="92"/>
      <c r="G383" s="92"/>
      <c r="H383" s="92"/>
    </row>
    <row r="384" spans="2:8" x14ac:dyDescent="0.25">
      <c r="B384" s="92"/>
      <c r="D384" s="92"/>
      <c r="E384" s="92"/>
      <c r="F384" s="92"/>
      <c r="G384" s="92"/>
      <c r="H384" s="92"/>
    </row>
    <row r="385" spans="2:8" x14ac:dyDescent="0.25">
      <c r="B385" s="92"/>
      <c r="D385" s="92"/>
      <c r="E385" s="92"/>
      <c r="F385" s="92"/>
      <c r="G385" s="92"/>
      <c r="H385" s="92"/>
    </row>
    <row r="386" spans="2:8" x14ac:dyDescent="0.25">
      <c r="B386" s="92"/>
      <c r="D386" s="92"/>
      <c r="E386" s="92"/>
      <c r="F386" s="92"/>
      <c r="G386" s="92"/>
      <c r="H386" s="92"/>
    </row>
    <row r="387" spans="2:8" x14ac:dyDescent="0.25">
      <c r="B387" s="92"/>
      <c r="D387" s="92"/>
      <c r="E387" s="92"/>
      <c r="F387" s="92"/>
      <c r="G387" s="92"/>
      <c r="H387" s="92"/>
    </row>
    <row r="388" spans="2:8" x14ac:dyDescent="0.25">
      <c r="B388" s="92"/>
      <c r="D388" s="92"/>
      <c r="E388" s="92"/>
      <c r="F388" s="92"/>
      <c r="G388" s="92"/>
      <c r="H388" s="92"/>
    </row>
    <row r="389" spans="2:8" x14ac:dyDescent="0.25">
      <c r="B389" s="92"/>
      <c r="D389" s="92"/>
      <c r="E389" s="92"/>
      <c r="F389" s="92"/>
      <c r="G389" s="92"/>
      <c r="H389" s="92"/>
    </row>
    <row r="390" spans="2:8" x14ac:dyDescent="0.25">
      <c r="B390" s="92"/>
      <c r="D390" s="92"/>
      <c r="E390" s="92"/>
      <c r="F390" s="92"/>
      <c r="G390" s="92"/>
      <c r="H390" s="92"/>
    </row>
    <row r="391" spans="2:8" x14ac:dyDescent="0.25">
      <c r="B391" s="92"/>
      <c r="D391" s="92"/>
      <c r="E391" s="92"/>
      <c r="F391" s="92"/>
      <c r="G391" s="92"/>
      <c r="H391" s="92"/>
    </row>
    <row r="392" spans="2:8" x14ac:dyDescent="0.25">
      <c r="B392" s="92"/>
      <c r="D392" s="92"/>
      <c r="E392" s="92"/>
      <c r="F392" s="92"/>
      <c r="G392" s="92"/>
      <c r="H392" s="92"/>
    </row>
    <row r="393" spans="2:8" x14ac:dyDescent="0.25">
      <c r="B393" s="92"/>
      <c r="D393" s="92"/>
      <c r="E393" s="92"/>
      <c r="F393" s="92"/>
      <c r="G393" s="92"/>
      <c r="H393" s="92"/>
    </row>
    <row r="394" spans="2:8" x14ac:dyDescent="0.25">
      <c r="B394" s="92"/>
      <c r="D394" s="92"/>
      <c r="E394" s="92"/>
      <c r="F394" s="92"/>
      <c r="G394" s="92"/>
      <c r="H394" s="92"/>
    </row>
    <row r="395" spans="2:8" x14ac:dyDescent="0.25">
      <c r="B395" s="92"/>
      <c r="D395" s="92"/>
      <c r="E395" s="92"/>
      <c r="F395" s="92"/>
      <c r="G395" s="92"/>
      <c r="H395" s="92"/>
    </row>
    <row r="396" spans="2:8" x14ac:dyDescent="0.25">
      <c r="B396" s="92"/>
      <c r="D396" s="92"/>
      <c r="E396" s="92"/>
      <c r="F396" s="92"/>
      <c r="G396" s="92"/>
      <c r="H396" s="92"/>
    </row>
    <row r="397" spans="2:8" x14ac:dyDescent="0.25">
      <c r="B397" s="92"/>
      <c r="D397" s="92"/>
      <c r="E397" s="92"/>
      <c r="F397" s="92"/>
      <c r="G397" s="92"/>
      <c r="H397" s="92"/>
    </row>
    <row r="398" spans="2:8" x14ac:dyDescent="0.25">
      <c r="B398" s="92"/>
      <c r="D398" s="92"/>
      <c r="E398" s="92"/>
      <c r="F398" s="92"/>
      <c r="G398" s="92"/>
      <c r="H398" s="92"/>
    </row>
    <row r="399" spans="2:8" x14ac:dyDescent="0.25">
      <c r="B399" s="92"/>
      <c r="D399" s="92"/>
      <c r="E399" s="92"/>
      <c r="F399" s="92"/>
      <c r="G399" s="92"/>
      <c r="H399" s="92"/>
    </row>
    <row r="400" spans="2:8" x14ac:dyDescent="0.25">
      <c r="B400" s="92"/>
      <c r="D400" s="92"/>
      <c r="E400" s="92"/>
      <c r="F400" s="92"/>
      <c r="G400" s="92"/>
      <c r="H400" s="92"/>
    </row>
    <row r="401" spans="2:8" x14ac:dyDescent="0.25">
      <c r="B401" s="92"/>
      <c r="D401" s="92"/>
      <c r="E401" s="92"/>
      <c r="F401" s="92"/>
      <c r="G401" s="92"/>
      <c r="H401" s="92"/>
    </row>
    <row r="402" spans="2:8" x14ac:dyDescent="0.25">
      <c r="B402" s="92"/>
      <c r="D402" s="92"/>
      <c r="E402" s="92"/>
      <c r="F402" s="92"/>
      <c r="G402" s="92"/>
      <c r="H402" s="92"/>
    </row>
    <row r="403" spans="2:8" x14ac:dyDescent="0.25">
      <c r="B403" s="92"/>
      <c r="D403" s="92"/>
      <c r="E403" s="92"/>
      <c r="F403" s="92"/>
      <c r="G403" s="92"/>
      <c r="H403" s="92"/>
    </row>
    <row r="404" spans="2:8" x14ac:dyDescent="0.25">
      <c r="B404" s="92"/>
      <c r="D404" s="92"/>
      <c r="E404" s="92"/>
      <c r="F404" s="92"/>
      <c r="G404" s="92"/>
      <c r="H404" s="92"/>
    </row>
    <row r="405" spans="2:8" x14ac:dyDescent="0.25">
      <c r="B405" s="92"/>
      <c r="D405" s="92"/>
      <c r="E405" s="92"/>
      <c r="F405" s="92"/>
      <c r="G405" s="92"/>
      <c r="H405" s="92"/>
    </row>
    <row r="406" spans="2:8" x14ac:dyDescent="0.25">
      <c r="B406" s="92"/>
      <c r="D406" s="92"/>
      <c r="E406" s="92"/>
      <c r="F406" s="92"/>
      <c r="G406" s="92"/>
      <c r="H406" s="92"/>
    </row>
    <row r="407" spans="2:8" x14ac:dyDescent="0.25">
      <c r="B407" s="92"/>
      <c r="D407" s="92"/>
      <c r="E407" s="92"/>
      <c r="F407" s="92"/>
      <c r="G407" s="92"/>
      <c r="H407" s="92"/>
    </row>
    <row r="408" spans="2:8" x14ac:dyDescent="0.25">
      <c r="B408" s="92"/>
      <c r="D408" s="92"/>
      <c r="E408" s="92"/>
      <c r="F408" s="92"/>
      <c r="G408" s="92"/>
      <c r="H408" s="92"/>
    </row>
    <row r="409" spans="2:8" x14ac:dyDescent="0.25">
      <c r="B409" s="92"/>
      <c r="D409" s="92"/>
      <c r="E409" s="92"/>
      <c r="F409" s="92"/>
      <c r="G409" s="92"/>
      <c r="H409" s="92"/>
    </row>
    <row r="410" spans="2:8" x14ac:dyDescent="0.25">
      <c r="B410" s="92"/>
      <c r="D410" s="92"/>
      <c r="E410" s="92"/>
      <c r="F410" s="92"/>
      <c r="G410" s="92"/>
      <c r="H410" s="92"/>
    </row>
    <row r="411" spans="2:8" x14ac:dyDescent="0.25">
      <c r="B411" s="92"/>
      <c r="D411" s="92"/>
      <c r="E411" s="92"/>
      <c r="F411" s="92"/>
      <c r="G411" s="92"/>
      <c r="H411" s="92"/>
    </row>
    <row r="412" spans="2:8" x14ac:dyDescent="0.25">
      <c r="B412" s="92"/>
      <c r="D412" s="92"/>
      <c r="E412" s="92"/>
      <c r="F412" s="92"/>
      <c r="G412" s="92"/>
      <c r="H412" s="92"/>
    </row>
    <row r="413" spans="2:8" x14ac:dyDescent="0.25">
      <c r="B413" s="92"/>
      <c r="D413" s="92"/>
      <c r="E413" s="92"/>
      <c r="F413" s="92"/>
      <c r="G413" s="92"/>
      <c r="H413" s="92"/>
    </row>
    <row r="414" spans="2:8" x14ac:dyDescent="0.25">
      <c r="B414" s="92"/>
      <c r="D414" s="92"/>
      <c r="E414" s="92"/>
      <c r="F414" s="92"/>
      <c r="G414" s="92"/>
      <c r="H414" s="92"/>
    </row>
    <row r="415" spans="2:8" x14ac:dyDescent="0.25">
      <c r="B415" s="92"/>
      <c r="D415" s="92"/>
      <c r="E415" s="92"/>
      <c r="F415" s="92"/>
      <c r="G415" s="92"/>
      <c r="H415" s="92"/>
    </row>
    <row r="416" spans="2:8" x14ac:dyDescent="0.25">
      <c r="B416" s="92"/>
      <c r="D416" s="92"/>
      <c r="E416" s="92"/>
      <c r="F416" s="92"/>
      <c r="G416" s="92"/>
      <c r="H416" s="92"/>
    </row>
    <row r="417" spans="2:8" x14ac:dyDescent="0.25">
      <c r="B417" s="92"/>
      <c r="D417" s="92"/>
      <c r="E417" s="92"/>
      <c r="F417" s="92"/>
      <c r="G417" s="92"/>
      <c r="H417" s="92"/>
    </row>
    <row r="418" spans="2:8" x14ac:dyDescent="0.25">
      <c r="B418" s="92"/>
      <c r="D418" s="92"/>
      <c r="E418" s="92"/>
      <c r="F418" s="92"/>
      <c r="G418" s="92"/>
      <c r="H418" s="92"/>
    </row>
    <row r="419" spans="2:8" x14ac:dyDescent="0.25">
      <c r="B419" s="92"/>
      <c r="D419" s="92"/>
      <c r="E419" s="92"/>
      <c r="F419" s="92"/>
      <c r="G419" s="92"/>
      <c r="H419" s="92"/>
    </row>
    <row r="420" spans="2:8" x14ac:dyDescent="0.25">
      <c r="B420" s="92"/>
      <c r="D420" s="92"/>
      <c r="E420" s="92"/>
      <c r="F420" s="92"/>
      <c r="G420" s="92"/>
      <c r="H420" s="92"/>
    </row>
    <row r="421" spans="2:8" x14ac:dyDescent="0.25">
      <c r="B421" s="92"/>
      <c r="D421" s="92"/>
      <c r="E421" s="92"/>
      <c r="F421" s="92"/>
      <c r="G421" s="92"/>
      <c r="H421" s="92"/>
    </row>
    <row r="422" spans="2:8" x14ac:dyDescent="0.25">
      <c r="B422" s="92"/>
      <c r="D422" s="92"/>
      <c r="E422" s="92"/>
      <c r="F422" s="92"/>
      <c r="G422" s="92"/>
      <c r="H422" s="92"/>
    </row>
    <row r="423" spans="2:8" x14ac:dyDescent="0.25">
      <c r="B423" s="92"/>
      <c r="D423" s="92"/>
      <c r="E423" s="92"/>
      <c r="F423" s="92"/>
      <c r="G423" s="92"/>
      <c r="H423" s="92"/>
    </row>
    <row r="424" spans="2:8" x14ac:dyDescent="0.25">
      <c r="B424" s="92"/>
      <c r="D424" s="92"/>
      <c r="E424" s="92"/>
      <c r="F424" s="92"/>
      <c r="G424" s="92"/>
      <c r="H424" s="92"/>
    </row>
    <row r="425" spans="2:8" x14ac:dyDescent="0.25">
      <c r="B425" s="92"/>
      <c r="D425" s="92"/>
      <c r="E425" s="92"/>
      <c r="F425" s="92"/>
      <c r="G425" s="92"/>
      <c r="H425" s="92"/>
    </row>
    <row r="426" spans="2:8" x14ac:dyDescent="0.25">
      <c r="B426" s="92"/>
      <c r="D426" s="92"/>
      <c r="E426" s="92"/>
      <c r="F426" s="92"/>
      <c r="G426" s="92"/>
      <c r="H426" s="92"/>
    </row>
    <row r="427" spans="2:8" x14ac:dyDescent="0.25">
      <c r="B427" s="92"/>
      <c r="D427" s="92"/>
      <c r="E427" s="92"/>
      <c r="F427" s="92"/>
      <c r="G427" s="92"/>
      <c r="H427" s="92"/>
    </row>
    <row r="428" spans="2:8" x14ac:dyDescent="0.25">
      <c r="B428" s="92"/>
      <c r="D428" s="92"/>
      <c r="E428" s="92"/>
      <c r="F428" s="92"/>
      <c r="G428" s="92"/>
      <c r="H428" s="92"/>
    </row>
    <row r="429" spans="2:8" x14ac:dyDescent="0.25">
      <c r="B429" s="92"/>
      <c r="D429" s="92"/>
      <c r="E429" s="92"/>
      <c r="F429" s="92"/>
      <c r="G429" s="92"/>
      <c r="H429" s="92"/>
    </row>
    <row r="430" spans="2:8" x14ac:dyDescent="0.25">
      <c r="B430" s="92"/>
      <c r="D430" s="92"/>
      <c r="E430" s="92"/>
      <c r="F430" s="92"/>
      <c r="G430" s="92"/>
      <c r="H430" s="92"/>
    </row>
    <row r="431" spans="2:8" x14ac:dyDescent="0.25">
      <c r="B431" s="92"/>
      <c r="D431" s="92"/>
      <c r="E431" s="92"/>
      <c r="F431" s="92"/>
      <c r="G431" s="92"/>
      <c r="H431" s="92"/>
    </row>
    <row r="432" spans="2:8" x14ac:dyDescent="0.25">
      <c r="B432" s="92"/>
      <c r="D432" s="92"/>
      <c r="E432" s="92"/>
      <c r="F432" s="92"/>
      <c r="G432" s="92"/>
      <c r="H432" s="92"/>
    </row>
    <row r="433" spans="2:8" x14ac:dyDescent="0.25">
      <c r="B433" s="92"/>
      <c r="D433" s="92"/>
      <c r="E433" s="92"/>
      <c r="F433" s="92"/>
      <c r="G433" s="92"/>
      <c r="H433" s="92"/>
    </row>
    <row r="434" spans="2:8" x14ac:dyDescent="0.25">
      <c r="B434" s="92"/>
      <c r="D434" s="92"/>
      <c r="E434" s="92"/>
      <c r="F434" s="92"/>
      <c r="G434" s="92"/>
      <c r="H434" s="92"/>
    </row>
    <row r="435" spans="2:8" x14ac:dyDescent="0.25">
      <c r="B435" s="92"/>
      <c r="D435" s="92"/>
      <c r="E435" s="92"/>
      <c r="F435" s="92"/>
      <c r="G435" s="92"/>
      <c r="H435" s="92"/>
    </row>
    <row r="436" spans="2:8" x14ac:dyDescent="0.25">
      <c r="B436" s="92"/>
      <c r="D436" s="92"/>
      <c r="E436" s="92"/>
      <c r="F436" s="92"/>
      <c r="G436" s="92"/>
      <c r="H436" s="92"/>
    </row>
    <row r="437" spans="2:8" x14ac:dyDescent="0.25">
      <c r="B437" s="92"/>
      <c r="D437" s="92"/>
      <c r="E437" s="92"/>
      <c r="F437" s="92"/>
      <c r="G437" s="92"/>
      <c r="H437" s="92"/>
    </row>
    <row r="438" spans="2:8" x14ac:dyDescent="0.25">
      <c r="B438" s="92"/>
      <c r="D438" s="92"/>
      <c r="E438" s="92"/>
      <c r="F438" s="92"/>
      <c r="G438" s="92"/>
      <c r="H438" s="92"/>
    </row>
    <row r="439" spans="2:8" x14ac:dyDescent="0.25">
      <c r="B439" s="92"/>
      <c r="D439" s="92"/>
      <c r="E439" s="92"/>
      <c r="F439" s="92"/>
      <c r="G439" s="92"/>
      <c r="H439" s="92"/>
    </row>
    <row r="440" spans="2:8" x14ac:dyDescent="0.25">
      <c r="B440" s="92"/>
      <c r="D440" s="92"/>
      <c r="E440" s="92"/>
      <c r="F440" s="92"/>
      <c r="G440" s="92"/>
      <c r="H440" s="92"/>
    </row>
    <row r="441" spans="2:8" x14ac:dyDescent="0.25">
      <c r="B441" s="92"/>
      <c r="D441" s="92"/>
      <c r="E441" s="92"/>
      <c r="F441" s="92"/>
      <c r="G441" s="92"/>
      <c r="H441" s="92"/>
    </row>
    <row r="442" spans="2:8" x14ac:dyDescent="0.25">
      <c r="B442" s="92"/>
      <c r="D442" s="92"/>
      <c r="E442" s="92"/>
      <c r="F442" s="92"/>
      <c r="G442" s="92"/>
      <c r="H442" s="92"/>
    </row>
    <row r="443" spans="2:8" x14ac:dyDescent="0.25">
      <c r="B443" s="92"/>
      <c r="D443" s="92"/>
      <c r="E443" s="92"/>
      <c r="F443" s="92"/>
      <c r="G443" s="92"/>
      <c r="H443" s="92"/>
    </row>
    <row r="444" spans="2:8" x14ac:dyDescent="0.25">
      <c r="B444" s="92"/>
      <c r="D444" s="92"/>
      <c r="E444" s="92"/>
      <c r="F444" s="92"/>
      <c r="G444" s="92"/>
      <c r="H444" s="92"/>
    </row>
    <row r="445" spans="2:8" x14ac:dyDescent="0.25">
      <c r="B445" s="92"/>
      <c r="D445" s="92"/>
      <c r="E445" s="92"/>
      <c r="F445" s="92"/>
      <c r="G445" s="92"/>
      <c r="H445" s="92"/>
    </row>
    <row r="446" spans="2:8" x14ac:dyDescent="0.25">
      <c r="B446" s="92"/>
      <c r="D446" s="92"/>
      <c r="E446" s="92"/>
      <c r="F446" s="92"/>
      <c r="G446" s="92"/>
      <c r="H446" s="92"/>
    </row>
    <row r="447" spans="2:8" x14ac:dyDescent="0.25">
      <c r="B447" s="92"/>
      <c r="D447" s="92"/>
      <c r="E447" s="92"/>
      <c r="F447" s="92"/>
      <c r="G447" s="92"/>
      <c r="H447" s="92"/>
    </row>
    <row r="448" spans="2:8" x14ac:dyDescent="0.25">
      <c r="B448" s="92"/>
      <c r="D448" s="92"/>
      <c r="E448" s="92"/>
      <c r="F448" s="92"/>
      <c r="G448" s="92"/>
      <c r="H448" s="92"/>
    </row>
    <row r="449" spans="2:8" x14ac:dyDescent="0.25">
      <c r="B449" s="92"/>
      <c r="D449" s="92"/>
      <c r="E449" s="92"/>
      <c r="F449" s="92"/>
      <c r="G449" s="92"/>
      <c r="H449" s="92"/>
    </row>
    <row r="450" spans="2:8" x14ac:dyDescent="0.25">
      <c r="B450" s="92"/>
      <c r="D450" s="92"/>
      <c r="E450" s="92"/>
      <c r="F450" s="92"/>
      <c r="G450" s="92"/>
      <c r="H450" s="92"/>
    </row>
    <row r="451" spans="2:8" x14ac:dyDescent="0.25">
      <c r="B451" s="92"/>
      <c r="D451" s="92"/>
      <c r="E451" s="92"/>
      <c r="F451" s="92"/>
      <c r="G451" s="92"/>
      <c r="H451" s="92"/>
    </row>
    <row r="452" spans="2:8" x14ac:dyDescent="0.25">
      <c r="B452" s="92"/>
      <c r="D452" s="92"/>
      <c r="E452" s="92"/>
      <c r="F452" s="92"/>
      <c r="G452" s="92"/>
      <c r="H452" s="92"/>
    </row>
    <row r="453" spans="2:8" x14ac:dyDescent="0.25">
      <c r="B453" s="92"/>
      <c r="D453" s="92"/>
      <c r="E453" s="92"/>
      <c r="F453" s="92"/>
      <c r="G453" s="92"/>
      <c r="H453" s="92"/>
    </row>
    <row r="454" spans="2:8" x14ac:dyDescent="0.25">
      <c r="B454" s="92"/>
      <c r="D454" s="92"/>
      <c r="E454" s="92"/>
      <c r="F454" s="92"/>
      <c r="G454" s="92"/>
      <c r="H454" s="92"/>
    </row>
    <row r="455" spans="2:8" x14ac:dyDescent="0.25">
      <c r="B455" s="92"/>
      <c r="D455" s="92"/>
      <c r="E455" s="92"/>
      <c r="F455" s="92"/>
      <c r="G455" s="92"/>
      <c r="H455" s="92"/>
    </row>
    <row r="456" spans="2:8" x14ac:dyDescent="0.25">
      <c r="B456" s="92"/>
      <c r="D456" s="92"/>
      <c r="E456" s="92"/>
      <c r="F456" s="92"/>
      <c r="G456" s="92"/>
      <c r="H456" s="92"/>
    </row>
    <row r="457" spans="2:8" x14ac:dyDescent="0.25">
      <c r="B457" s="92"/>
      <c r="D457" s="92"/>
      <c r="E457" s="92"/>
      <c r="F457" s="92"/>
      <c r="G457" s="92"/>
      <c r="H457" s="92"/>
    </row>
    <row r="458" spans="2:8" x14ac:dyDescent="0.25">
      <c r="B458" s="92"/>
      <c r="D458" s="92"/>
      <c r="E458" s="92"/>
      <c r="F458" s="92"/>
      <c r="G458" s="92"/>
      <c r="H458" s="92"/>
    </row>
    <row r="459" spans="2:8" x14ac:dyDescent="0.25">
      <c r="B459" s="92"/>
      <c r="D459" s="92"/>
      <c r="E459" s="92"/>
      <c r="F459" s="92"/>
      <c r="G459" s="92"/>
      <c r="H459" s="92"/>
    </row>
    <row r="460" spans="2:8" x14ac:dyDescent="0.25">
      <c r="B460" s="92"/>
      <c r="D460" s="92"/>
      <c r="E460" s="92"/>
      <c r="F460" s="92"/>
      <c r="G460" s="92"/>
      <c r="H460" s="92"/>
    </row>
    <row r="461" spans="2:8" x14ac:dyDescent="0.25">
      <c r="B461" s="92"/>
      <c r="D461" s="92"/>
      <c r="E461" s="92"/>
      <c r="F461" s="92"/>
      <c r="G461" s="92"/>
      <c r="H461" s="92"/>
    </row>
    <row r="462" spans="2:8" x14ac:dyDescent="0.25">
      <c r="B462" s="92"/>
      <c r="D462" s="92"/>
      <c r="E462" s="92"/>
      <c r="F462" s="92"/>
      <c r="G462" s="92"/>
      <c r="H462" s="92"/>
    </row>
    <row r="463" spans="2:8" x14ac:dyDescent="0.25">
      <c r="B463" s="92"/>
      <c r="D463" s="92"/>
      <c r="E463" s="92"/>
      <c r="F463" s="92"/>
      <c r="G463" s="92"/>
      <c r="H463" s="92"/>
    </row>
    <row r="464" spans="2:8" x14ac:dyDescent="0.25">
      <c r="B464" s="92"/>
      <c r="D464" s="92"/>
      <c r="E464" s="92"/>
      <c r="F464" s="92"/>
      <c r="G464" s="92"/>
      <c r="H464" s="92"/>
    </row>
    <row r="465" spans="2:8" x14ac:dyDescent="0.25">
      <c r="B465" s="92"/>
      <c r="D465" s="92"/>
      <c r="E465" s="92"/>
      <c r="F465" s="92"/>
      <c r="G465" s="92"/>
      <c r="H465" s="92"/>
    </row>
    <row r="466" spans="2:8" x14ac:dyDescent="0.25">
      <c r="B466" s="92"/>
      <c r="D466" s="92"/>
      <c r="E466" s="92"/>
      <c r="F466" s="92"/>
      <c r="G466" s="92"/>
      <c r="H466" s="92"/>
    </row>
    <row r="467" spans="2:8" x14ac:dyDescent="0.25">
      <c r="B467" s="92"/>
      <c r="D467" s="92"/>
      <c r="E467" s="92"/>
      <c r="F467" s="92"/>
      <c r="G467" s="92"/>
      <c r="H467" s="92"/>
    </row>
    <row r="468" spans="2:8" x14ac:dyDescent="0.25">
      <c r="B468" s="92"/>
      <c r="D468" s="92"/>
      <c r="E468" s="92"/>
      <c r="F468" s="92"/>
      <c r="G468" s="92"/>
      <c r="H468" s="92"/>
    </row>
    <row r="469" spans="2:8" x14ac:dyDescent="0.25">
      <c r="B469" s="92"/>
      <c r="D469" s="92"/>
      <c r="E469" s="92"/>
      <c r="F469" s="92"/>
      <c r="G469" s="92"/>
      <c r="H469" s="92"/>
    </row>
    <row r="470" spans="2:8" x14ac:dyDescent="0.25">
      <c r="B470" s="92"/>
      <c r="D470" s="92"/>
      <c r="E470" s="92"/>
      <c r="F470" s="92"/>
      <c r="G470" s="92"/>
      <c r="H470" s="92"/>
    </row>
    <row r="471" spans="2:8" x14ac:dyDescent="0.25">
      <c r="B471" s="92"/>
      <c r="D471" s="92"/>
      <c r="E471" s="92"/>
      <c r="F471" s="92"/>
      <c r="G471" s="92"/>
      <c r="H471" s="92"/>
    </row>
    <row r="472" spans="2:8" x14ac:dyDescent="0.25">
      <c r="B472" s="92"/>
      <c r="D472" s="92"/>
      <c r="E472" s="92"/>
      <c r="F472" s="92"/>
      <c r="G472" s="92"/>
      <c r="H472" s="92"/>
    </row>
    <row r="473" spans="2:8" x14ac:dyDescent="0.25">
      <c r="B473" s="92"/>
      <c r="D473" s="92"/>
      <c r="E473" s="92"/>
      <c r="F473" s="92"/>
      <c r="G473" s="92"/>
      <c r="H473" s="92"/>
    </row>
    <row r="474" spans="2:8" x14ac:dyDescent="0.25">
      <c r="B474" s="92"/>
      <c r="D474" s="92"/>
      <c r="E474" s="92"/>
      <c r="F474" s="92"/>
      <c r="G474" s="92"/>
      <c r="H474" s="92"/>
    </row>
    <row r="475" spans="2:8" x14ac:dyDescent="0.25">
      <c r="B475" s="92"/>
      <c r="D475" s="92"/>
      <c r="E475" s="92"/>
      <c r="F475" s="92"/>
      <c r="G475" s="92"/>
      <c r="H475" s="92"/>
    </row>
    <row r="476" spans="2:8" x14ac:dyDescent="0.25">
      <c r="B476" s="92"/>
      <c r="D476" s="92"/>
      <c r="E476" s="92"/>
      <c r="F476" s="92"/>
      <c r="G476" s="92"/>
      <c r="H476" s="92"/>
    </row>
    <row r="477" spans="2:8" x14ac:dyDescent="0.25">
      <c r="B477" s="92"/>
      <c r="D477" s="92"/>
      <c r="E477" s="92"/>
      <c r="F477" s="92"/>
      <c r="G477" s="92"/>
      <c r="H477" s="92"/>
    </row>
    <row r="478" spans="2:8" x14ac:dyDescent="0.25">
      <c r="B478" s="92"/>
      <c r="D478" s="92"/>
      <c r="E478" s="92"/>
      <c r="F478" s="92"/>
      <c r="G478" s="92"/>
      <c r="H478" s="92"/>
    </row>
    <row r="479" spans="2:8" x14ac:dyDescent="0.25">
      <c r="B479" s="92"/>
      <c r="D479" s="92"/>
      <c r="E479" s="92"/>
      <c r="F479" s="92"/>
      <c r="G479" s="92"/>
      <c r="H479" s="92"/>
    </row>
    <row r="480" spans="2:8" x14ac:dyDescent="0.25">
      <c r="B480" s="92"/>
      <c r="D480" s="92"/>
      <c r="E480" s="92"/>
      <c r="F480" s="92"/>
      <c r="G480" s="92"/>
      <c r="H480" s="92"/>
    </row>
    <row r="481" spans="2:8" x14ac:dyDescent="0.25">
      <c r="B481" s="92"/>
      <c r="D481" s="92"/>
      <c r="E481" s="92"/>
      <c r="F481" s="92"/>
      <c r="G481" s="92"/>
      <c r="H481" s="92"/>
    </row>
    <row r="482" spans="2:8" x14ac:dyDescent="0.25">
      <c r="B482" s="92"/>
      <c r="D482" s="92"/>
      <c r="E482" s="92"/>
      <c r="F482" s="92"/>
      <c r="G482" s="92"/>
      <c r="H482" s="92"/>
    </row>
    <row r="483" spans="2:8" x14ac:dyDescent="0.25">
      <c r="B483" s="92"/>
      <c r="D483" s="92"/>
      <c r="E483" s="92"/>
      <c r="F483" s="92"/>
      <c r="G483" s="92"/>
      <c r="H483" s="92"/>
    </row>
    <row r="484" spans="2:8" x14ac:dyDescent="0.25">
      <c r="B484" s="92"/>
      <c r="D484" s="92"/>
      <c r="E484" s="92"/>
      <c r="F484" s="92"/>
      <c r="G484" s="92"/>
      <c r="H484" s="92"/>
    </row>
    <row r="485" spans="2:8" x14ac:dyDescent="0.25">
      <c r="B485" s="92"/>
      <c r="D485" s="92"/>
      <c r="E485" s="92"/>
      <c r="F485" s="92"/>
      <c r="G485" s="92"/>
      <c r="H485" s="92"/>
    </row>
    <row r="486" spans="2:8" x14ac:dyDescent="0.25">
      <c r="B486" s="92"/>
      <c r="D486" s="92"/>
      <c r="E486" s="92"/>
      <c r="F486" s="92"/>
      <c r="G486" s="92"/>
      <c r="H486" s="92"/>
    </row>
    <row r="487" spans="2:8" x14ac:dyDescent="0.25">
      <c r="B487" s="92"/>
      <c r="D487" s="92"/>
      <c r="E487" s="92"/>
      <c r="F487" s="92"/>
      <c r="G487" s="92"/>
      <c r="H487" s="92"/>
    </row>
    <row r="488" spans="2:8" x14ac:dyDescent="0.25">
      <c r="B488" s="92"/>
      <c r="D488" s="92"/>
      <c r="E488" s="92"/>
      <c r="F488" s="92"/>
      <c r="G488" s="92"/>
      <c r="H488" s="92"/>
    </row>
    <row r="489" spans="2:8" x14ac:dyDescent="0.25">
      <c r="B489" s="92"/>
      <c r="D489" s="92"/>
      <c r="E489" s="92"/>
      <c r="F489" s="92"/>
      <c r="G489" s="92"/>
      <c r="H489" s="92"/>
    </row>
    <row r="490" spans="2:8" x14ac:dyDescent="0.25">
      <c r="B490" s="92"/>
      <c r="D490" s="92"/>
      <c r="E490" s="92"/>
      <c r="F490" s="92"/>
      <c r="G490" s="92"/>
      <c r="H490" s="92"/>
    </row>
    <row r="491" spans="2:8" x14ac:dyDescent="0.25">
      <c r="B491" s="92"/>
      <c r="D491" s="92"/>
      <c r="E491" s="92"/>
      <c r="F491" s="92"/>
      <c r="G491" s="92"/>
      <c r="H491" s="92"/>
    </row>
    <row r="492" spans="2:8" x14ac:dyDescent="0.25">
      <c r="B492" s="92"/>
      <c r="D492" s="92"/>
      <c r="E492" s="92"/>
      <c r="F492" s="92"/>
      <c r="G492" s="92"/>
      <c r="H492" s="92"/>
    </row>
    <row r="493" spans="2:8" x14ac:dyDescent="0.25">
      <c r="B493" s="92"/>
      <c r="D493" s="92"/>
      <c r="E493" s="92"/>
      <c r="F493" s="92"/>
      <c r="G493" s="92"/>
      <c r="H493" s="92"/>
    </row>
    <row r="494" spans="2:8" x14ac:dyDescent="0.25">
      <c r="B494" s="92"/>
      <c r="D494" s="92"/>
      <c r="E494" s="92"/>
      <c r="F494" s="92"/>
      <c r="G494" s="92"/>
      <c r="H494" s="92"/>
    </row>
    <row r="495" spans="2:8" x14ac:dyDescent="0.25">
      <c r="B495" s="92"/>
      <c r="D495" s="92"/>
      <c r="E495" s="92"/>
      <c r="F495" s="92"/>
      <c r="G495" s="92"/>
      <c r="H495" s="92"/>
    </row>
    <row r="496" spans="2:8" x14ac:dyDescent="0.25">
      <c r="B496" s="92"/>
      <c r="D496" s="92"/>
      <c r="E496" s="92"/>
      <c r="F496" s="92"/>
      <c r="G496" s="92"/>
      <c r="H496" s="92"/>
    </row>
    <row r="497" spans="2:8" x14ac:dyDescent="0.25">
      <c r="B497" s="92"/>
      <c r="D497" s="92"/>
      <c r="E497" s="92"/>
      <c r="F497" s="92"/>
      <c r="G497" s="92"/>
      <c r="H497" s="92"/>
    </row>
    <row r="498" spans="2:8" x14ac:dyDescent="0.25">
      <c r="B498" s="92"/>
      <c r="D498" s="92"/>
      <c r="E498" s="92"/>
      <c r="F498" s="92"/>
      <c r="G498" s="92"/>
      <c r="H498" s="92"/>
    </row>
    <row r="499" spans="2:8" x14ac:dyDescent="0.25">
      <c r="B499" s="92"/>
      <c r="D499" s="92"/>
      <c r="E499" s="92"/>
      <c r="F499" s="92"/>
      <c r="G499" s="92"/>
      <c r="H499" s="92"/>
    </row>
    <row r="500" spans="2:8" x14ac:dyDescent="0.25">
      <c r="B500" s="92"/>
      <c r="D500" s="92"/>
      <c r="E500" s="92"/>
      <c r="F500" s="92"/>
      <c r="G500" s="92"/>
      <c r="H500" s="92"/>
    </row>
    <row r="501" spans="2:8" x14ac:dyDescent="0.25">
      <c r="B501" s="92"/>
      <c r="D501" s="92"/>
      <c r="E501" s="92"/>
      <c r="F501" s="92"/>
      <c r="G501" s="92"/>
      <c r="H501" s="92"/>
    </row>
    <row r="502" spans="2:8" x14ac:dyDescent="0.25">
      <c r="B502" s="92"/>
      <c r="D502" s="92"/>
      <c r="E502" s="92"/>
      <c r="F502" s="92"/>
      <c r="G502" s="92"/>
      <c r="H502" s="92"/>
    </row>
    <row r="503" spans="2:8" x14ac:dyDescent="0.25">
      <c r="B503" s="92"/>
      <c r="D503" s="92"/>
      <c r="E503" s="92"/>
      <c r="F503" s="92"/>
      <c r="G503" s="92"/>
      <c r="H503" s="92"/>
    </row>
    <row r="504" spans="2:8" x14ac:dyDescent="0.25">
      <c r="B504" s="92"/>
      <c r="D504" s="92"/>
      <c r="E504" s="92"/>
      <c r="F504" s="92"/>
      <c r="G504" s="92"/>
      <c r="H504" s="92"/>
    </row>
    <row r="505" spans="2:8" x14ac:dyDescent="0.25">
      <c r="B505" s="92"/>
      <c r="D505" s="92"/>
      <c r="E505" s="92"/>
      <c r="F505" s="92"/>
      <c r="G505" s="92"/>
      <c r="H505" s="92"/>
    </row>
    <row r="506" spans="2:8" x14ac:dyDescent="0.25">
      <c r="B506" s="92"/>
      <c r="D506" s="92"/>
      <c r="E506" s="92"/>
      <c r="F506" s="92"/>
      <c r="G506" s="92"/>
      <c r="H506" s="92"/>
    </row>
    <row r="507" spans="2:8" x14ac:dyDescent="0.25">
      <c r="B507" s="92"/>
      <c r="D507" s="92"/>
      <c r="E507" s="92"/>
      <c r="F507" s="92"/>
      <c r="G507" s="92"/>
      <c r="H507" s="92"/>
    </row>
    <row r="508" spans="2:8" x14ac:dyDescent="0.25">
      <c r="B508" s="92"/>
      <c r="D508" s="92"/>
      <c r="E508" s="92"/>
      <c r="F508" s="92"/>
      <c r="G508" s="92"/>
      <c r="H508" s="92"/>
    </row>
    <row r="509" spans="2:8" x14ac:dyDescent="0.25">
      <c r="B509" s="92"/>
      <c r="D509" s="92"/>
      <c r="E509" s="92"/>
      <c r="F509" s="92"/>
      <c r="G509" s="92"/>
      <c r="H509" s="92"/>
    </row>
    <row r="510" spans="2:8" x14ac:dyDescent="0.25">
      <c r="B510" s="92"/>
      <c r="D510" s="92"/>
      <c r="E510" s="92"/>
      <c r="F510" s="92"/>
      <c r="G510" s="92"/>
      <c r="H510" s="92"/>
    </row>
    <row r="511" spans="2:8" x14ac:dyDescent="0.25">
      <c r="B511" s="92"/>
      <c r="D511" s="92"/>
      <c r="E511" s="92"/>
      <c r="F511" s="92"/>
      <c r="G511" s="92"/>
      <c r="H511" s="92"/>
    </row>
    <row r="512" spans="2:8" x14ac:dyDescent="0.25">
      <c r="B512" s="92"/>
      <c r="D512" s="92"/>
      <c r="E512" s="92"/>
      <c r="F512" s="92"/>
      <c r="G512" s="92"/>
      <c r="H512" s="92"/>
    </row>
    <row r="513" spans="2:8" x14ac:dyDescent="0.25">
      <c r="B513" s="92"/>
      <c r="D513" s="92"/>
      <c r="E513" s="92"/>
      <c r="F513" s="92"/>
      <c r="G513" s="92"/>
      <c r="H513" s="92"/>
    </row>
    <row r="514" spans="2:8" x14ac:dyDescent="0.25">
      <c r="B514" s="92"/>
      <c r="D514" s="92"/>
      <c r="E514" s="92"/>
      <c r="F514" s="92"/>
      <c r="G514" s="92"/>
      <c r="H514" s="92"/>
    </row>
    <row r="515" spans="2:8" x14ac:dyDescent="0.25">
      <c r="B515" s="92"/>
      <c r="D515" s="92"/>
      <c r="E515" s="92"/>
      <c r="F515" s="92"/>
      <c r="G515" s="92"/>
      <c r="H515" s="92"/>
    </row>
    <row r="516" spans="2:8" x14ac:dyDescent="0.25">
      <c r="B516" s="92"/>
      <c r="D516" s="92"/>
      <c r="E516" s="92"/>
      <c r="F516" s="92"/>
      <c r="G516" s="92"/>
      <c r="H516" s="92"/>
    </row>
    <row r="517" spans="2:8" x14ac:dyDescent="0.25">
      <c r="B517" s="92"/>
      <c r="D517" s="92"/>
      <c r="E517" s="92"/>
      <c r="F517" s="92"/>
      <c r="G517" s="92"/>
      <c r="H517" s="92"/>
    </row>
    <row r="518" spans="2:8" x14ac:dyDescent="0.25">
      <c r="B518" s="92"/>
      <c r="D518" s="92"/>
      <c r="E518" s="92"/>
      <c r="F518" s="92"/>
      <c r="G518" s="92"/>
      <c r="H518" s="92"/>
    </row>
    <row r="519" spans="2:8" x14ac:dyDescent="0.25">
      <c r="B519" s="92"/>
      <c r="D519" s="92"/>
      <c r="E519" s="92"/>
      <c r="F519" s="92"/>
      <c r="G519" s="92"/>
      <c r="H519" s="92"/>
    </row>
    <row r="520" spans="2:8" x14ac:dyDescent="0.25">
      <c r="B520" s="92"/>
      <c r="D520" s="92"/>
      <c r="E520" s="92"/>
      <c r="F520" s="92"/>
      <c r="G520" s="92"/>
      <c r="H520" s="92"/>
    </row>
    <row r="521" spans="2:8" x14ac:dyDescent="0.25">
      <c r="B521" s="92"/>
      <c r="D521" s="92"/>
      <c r="E521" s="92"/>
      <c r="F521" s="92"/>
      <c r="G521" s="92"/>
      <c r="H521" s="92"/>
    </row>
    <row r="522" spans="2:8" x14ac:dyDescent="0.25">
      <c r="B522" s="92"/>
      <c r="D522" s="92"/>
      <c r="E522" s="92"/>
      <c r="F522" s="92"/>
      <c r="G522" s="92"/>
      <c r="H522" s="92"/>
    </row>
    <row r="523" spans="2:8" x14ac:dyDescent="0.25">
      <c r="B523" s="92"/>
      <c r="D523" s="92"/>
      <c r="E523" s="92"/>
      <c r="F523" s="92"/>
      <c r="G523" s="92"/>
      <c r="H523" s="92"/>
    </row>
    <row r="524" spans="2:8" x14ac:dyDescent="0.25">
      <c r="B524" s="92"/>
      <c r="D524" s="92"/>
      <c r="E524" s="92"/>
      <c r="F524" s="92"/>
      <c r="G524" s="92"/>
      <c r="H524" s="92"/>
    </row>
    <row r="525" spans="2:8" x14ac:dyDescent="0.25">
      <c r="B525" s="92"/>
      <c r="D525" s="92"/>
      <c r="E525" s="92"/>
      <c r="F525" s="92"/>
      <c r="G525" s="92"/>
      <c r="H525" s="92"/>
    </row>
    <row r="526" spans="2:8" x14ac:dyDescent="0.25">
      <c r="B526" s="92"/>
      <c r="D526" s="92"/>
      <c r="E526" s="92"/>
      <c r="F526" s="92"/>
      <c r="G526" s="92"/>
      <c r="H526" s="92"/>
    </row>
    <row r="527" spans="2:8" x14ac:dyDescent="0.25">
      <c r="B527" s="92"/>
      <c r="D527" s="92"/>
      <c r="E527" s="92"/>
      <c r="F527" s="92"/>
      <c r="G527" s="92"/>
      <c r="H527" s="92"/>
    </row>
    <row r="528" spans="2:8" x14ac:dyDescent="0.25">
      <c r="B528" s="92"/>
      <c r="D528" s="92"/>
      <c r="E528" s="92"/>
      <c r="F528" s="92"/>
      <c r="G528" s="92"/>
      <c r="H528" s="92"/>
    </row>
    <row r="529" spans="2:8" x14ac:dyDescent="0.25">
      <c r="B529" s="92"/>
      <c r="D529" s="92"/>
      <c r="E529" s="92"/>
      <c r="F529" s="92"/>
      <c r="G529" s="92"/>
      <c r="H529" s="92"/>
    </row>
    <row r="530" spans="2:8" x14ac:dyDescent="0.25">
      <c r="B530" s="92"/>
      <c r="D530" s="92"/>
      <c r="E530" s="92"/>
      <c r="F530" s="92"/>
      <c r="G530" s="92"/>
      <c r="H530" s="92"/>
    </row>
    <row r="531" spans="2:8" x14ac:dyDescent="0.25">
      <c r="B531" s="92"/>
      <c r="D531" s="92"/>
      <c r="E531" s="92"/>
      <c r="F531" s="92"/>
      <c r="G531" s="92"/>
      <c r="H531" s="92"/>
    </row>
    <row r="532" spans="2:8" x14ac:dyDescent="0.25">
      <c r="B532" s="92"/>
      <c r="D532" s="92"/>
      <c r="E532" s="92"/>
      <c r="F532" s="92"/>
      <c r="G532" s="92"/>
      <c r="H532" s="92"/>
    </row>
    <row r="533" spans="2:8" x14ac:dyDescent="0.25">
      <c r="B533" s="92"/>
      <c r="D533" s="92"/>
      <c r="E533" s="92"/>
      <c r="F533" s="92"/>
      <c r="G533" s="92"/>
      <c r="H533" s="92"/>
    </row>
    <row r="534" spans="2:8" x14ac:dyDescent="0.25">
      <c r="B534" s="92"/>
      <c r="D534" s="92"/>
      <c r="E534" s="92"/>
      <c r="F534" s="92"/>
      <c r="G534" s="92"/>
      <c r="H534" s="92"/>
    </row>
    <row r="535" spans="2:8" x14ac:dyDescent="0.25">
      <c r="B535" s="92"/>
      <c r="D535" s="92"/>
      <c r="E535" s="92"/>
      <c r="F535" s="92"/>
      <c r="G535" s="92"/>
      <c r="H535" s="92"/>
    </row>
    <row r="536" spans="2:8" x14ac:dyDescent="0.25">
      <c r="B536" s="92"/>
      <c r="D536" s="92"/>
      <c r="E536" s="92"/>
      <c r="F536" s="92"/>
      <c r="G536" s="92"/>
      <c r="H536" s="92"/>
    </row>
    <row r="537" spans="2:8" x14ac:dyDescent="0.25">
      <c r="B537" s="92"/>
      <c r="D537" s="92"/>
      <c r="E537" s="92"/>
      <c r="F537" s="92"/>
      <c r="G537" s="92"/>
      <c r="H537" s="92"/>
    </row>
    <row r="538" spans="2:8" x14ac:dyDescent="0.25">
      <c r="B538" s="92"/>
      <c r="D538" s="92"/>
      <c r="E538" s="92"/>
      <c r="F538" s="92"/>
      <c r="G538" s="92"/>
      <c r="H538" s="92"/>
    </row>
    <row r="539" spans="2:8" x14ac:dyDescent="0.25">
      <c r="B539" s="92"/>
      <c r="D539" s="92"/>
      <c r="E539" s="92"/>
      <c r="F539" s="92"/>
      <c r="G539" s="92"/>
      <c r="H539" s="92"/>
    </row>
    <row r="540" spans="2:8" x14ac:dyDescent="0.25">
      <c r="B540" s="92"/>
      <c r="D540" s="92"/>
      <c r="E540" s="92"/>
      <c r="F540" s="92"/>
      <c r="G540" s="92"/>
      <c r="H540" s="92"/>
    </row>
    <row r="541" spans="2:8" x14ac:dyDescent="0.25">
      <c r="B541" s="92"/>
      <c r="D541" s="92"/>
      <c r="E541" s="92"/>
      <c r="F541" s="92"/>
      <c r="G541" s="92"/>
      <c r="H541" s="92"/>
    </row>
    <row r="542" spans="2:8" x14ac:dyDescent="0.25">
      <c r="B542" s="92"/>
      <c r="D542" s="92"/>
      <c r="E542" s="92"/>
      <c r="F542" s="92"/>
      <c r="G542" s="92"/>
      <c r="H542" s="92"/>
    </row>
    <row r="543" spans="2:8" x14ac:dyDescent="0.25">
      <c r="B543" s="92"/>
      <c r="D543" s="92"/>
      <c r="E543" s="92"/>
      <c r="F543" s="92"/>
      <c r="G543" s="92"/>
      <c r="H543" s="92"/>
    </row>
    <row r="544" spans="2:8" x14ac:dyDescent="0.25">
      <c r="B544" s="92"/>
      <c r="D544" s="92"/>
      <c r="E544" s="92"/>
      <c r="F544" s="92"/>
      <c r="G544" s="92"/>
      <c r="H544" s="92"/>
    </row>
    <row r="545" spans="2:8" x14ac:dyDescent="0.25">
      <c r="B545" s="92"/>
      <c r="D545" s="92"/>
      <c r="E545" s="92"/>
      <c r="F545" s="92"/>
      <c r="G545" s="92"/>
      <c r="H545" s="92"/>
    </row>
    <row r="546" spans="2:8" x14ac:dyDescent="0.25">
      <c r="B546" s="92"/>
      <c r="D546" s="92"/>
      <c r="E546" s="92"/>
      <c r="F546" s="92"/>
      <c r="G546" s="92"/>
      <c r="H546" s="92"/>
    </row>
    <row r="547" spans="2:8" x14ac:dyDescent="0.25">
      <c r="B547" s="92"/>
      <c r="D547" s="92"/>
      <c r="E547" s="92"/>
      <c r="F547" s="92"/>
      <c r="G547" s="92"/>
      <c r="H547" s="92"/>
    </row>
    <row r="548" spans="2:8" x14ac:dyDescent="0.25">
      <c r="B548" s="92"/>
      <c r="D548" s="92"/>
      <c r="E548" s="92"/>
      <c r="F548" s="92"/>
      <c r="G548" s="92"/>
      <c r="H548" s="92"/>
    </row>
    <row r="549" spans="2:8" x14ac:dyDescent="0.25">
      <c r="B549" s="92"/>
      <c r="D549" s="92"/>
      <c r="E549" s="92"/>
      <c r="F549" s="92"/>
      <c r="G549" s="92"/>
      <c r="H549" s="92"/>
    </row>
    <row r="550" spans="2:8" x14ac:dyDescent="0.25">
      <c r="B550" s="92"/>
      <c r="D550" s="92"/>
      <c r="E550" s="92"/>
      <c r="F550" s="92"/>
      <c r="G550" s="92"/>
      <c r="H550" s="92"/>
    </row>
    <row r="551" spans="2:8" x14ac:dyDescent="0.25">
      <c r="B551" s="92"/>
      <c r="D551" s="92"/>
      <c r="E551" s="92"/>
      <c r="F551" s="92"/>
      <c r="G551" s="92"/>
      <c r="H551" s="92"/>
    </row>
    <row r="552" spans="2:8" x14ac:dyDescent="0.25">
      <c r="B552" s="92"/>
      <c r="D552" s="92"/>
      <c r="E552" s="92"/>
      <c r="F552" s="92"/>
      <c r="G552" s="92"/>
      <c r="H552" s="92"/>
    </row>
    <row r="553" spans="2:8" x14ac:dyDescent="0.25">
      <c r="B553" s="92"/>
      <c r="D553" s="92"/>
      <c r="E553" s="92"/>
      <c r="F553" s="92"/>
      <c r="G553" s="92"/>
      <c r="H553" s="92"/>
    </row>
    <row r="554" spans="2:8" x14ac:dyDescent="0.25">
      <c r="B554" s="92"/>
      <c r="D554" s="92"/>
      <c r="E554" s="92"/>
      <c r="F554" s="92"/>
      <c r="G554" s="92"/>
      <c r="H554" s="92"/>
    </row>
    <row r="555" spans="2:8" x14ac:dyDescent="0.25">
      <c r="B555" s="92"/>
      <c r="D555" s="92"/>
      <c r="E555" s="92"/>
      <c r="F555" s="92"/>
      <c r="G555" s="92"/>
      <c r="H555" s="92"/>
    </row>
    <row r="556" spans="2:8" x14ac:dyDescent="0.25">
      <c r="B556" s="92"/>
      <c r="D556" s="92"/>
      <c r="E556" s="92"/>
      <c r="F556" s="92"/>
      <c r="G556" s="92"/>
      <c r="H556" s="92"/>
    </row>
    <row r="557" spans="2:8" x14ac:dyDescent="0.25">
      <c r="B557" s="92"/>
      <c r="D557" s="92"/>
      <c r="E557" s="92"/>
      <c r="F557" s="92"/>
      <c r="G557" s="92"/>
      <c r="H557" s="92"/>
    </row>
    <row r="558" spans="2:8" x14ac:dyDescent="0.25">
      <c r="B558" s="92"/>
      <c r="D558" s="92"/>
      <c r="E558" s="92"/>
      <c r="F558" s="92"/>
      <c r="G558" s="92"/>
      <c r="H558" s="92"/>
    </row>
    <row r="559" spans="2:8" x14ac:dyDescent="0.25">
      <c r="B559" s="92"/>
      <c r="D559" s="92"/>
      <c r="E559" s="92"/>
      <c r="F559" s="92"/>
      <c r="G559" s="92"/>
      <c r="H559" s="92"/>
    </row>
    <row r="560" spans="2:8" x14ac:dyDescent="0.25">
      <c r="B560" s="92"/>
      <c r="D560" s="92"/>
      <c r="E560" s="92"/>
      <c r="F560" s="92"/>
      <c r="G560" s="92"/>
      <c r="H560" s="92"/>
    </row>
    <row r="561" spans="2:8" x14ac:dyDescent="0.25">
      <c r="B561" s="92"/>
      <c r="D561" s="92"/>
      <c r="E561" s="92"/>
      <c r="F561" s="92"/>
      <c r="G561" s="92"/>
      <c r="H561" s="92"/>
    </row>
    <row r="562" spans="2:8" x14ac:dyDescent="0.25">
      <c r="B562" s="92"/>
      <c r="D562" s="92"/>
      <c r="E562" s="92"/>
      <c r="F562" s="92"/>
      <c r="G562" s="92"/>
      <c r="H562" s="92"/>
    </row>
    <row r="563" spans="2:8" x14ac:dyDescent="0.25">
      <c r="B563" s="92"/>
      <c r="D563" s="92"/>
      <c r="E563" s="92"/>
      <c r="F563" s="92"/>
      <c r="G563" s="92"/>
      <c r="H563" s="92"/>
    </row>
    <row r="564" spans="2:8" x14ac:dyDescent="0.25">
      <c r="B564" s="92"/>
      <c r="D564" s="92"/>
      <c r="E564" s="92"/>
      <c r="F564" s="92"/>
      <c r="G564" s="92"/>
      <c r="H564" s="92"/>
    </row>
    <row r="565" spans="2:8" x14ac:dyDescent="0.25">
      <c r="B565" s="92"/>
      <c r="D565" s="92"/>
      <c r="E565" s="92"/>
      <c r="F565" s="92"/>
      <c r="G565" s="92"/>
      <c r="H565" s="92"/>
    </row>
    <row r="566" spans="2:8" x14ac:dyDescent="0.25">
      <c r="B566" s="92"/>
      <c r="D566" s="92"/>
      <c r="E566" s="92"/>
      <c r="F566" s="92"/>
      <c r="G566" s="92"/>
      <c r="H566" s="92"/>
    </row>
    <row r="567" spans="2:8" x14ac:dyDescent="0.25">
      <c r="B567" s="92"/>
      <c r="D567" s="92"/>
      <c r="E567" s="92"/>
      <c r="F567" s="92"/>
      <c r="G567" s="92"/>
      <c r="H567" s="92"/>
    </row>
    <row r="568" spans="2:8" x14ac:dyDescent="0.25">
      <c r="B568" s="92"/>
      <c r="D568" s="92"/>
      <c r="E568" s="92"/>
      <c r="F568" s="92"/>
      <c r="G568" s="92"/>
      <c r="H568" s="92"/>
    </row>
    <row r="569" spans="2:8" x14ac:dyDescent="0.25">
      <c r="B569" s="92"/>
      <c r="D569" s="92"/>
      <c r="E569" s="92"/>
      <c r="F569" s="92"/>
      <c r="G569" s="92"/>
      <c r="H569" s="92"/>
    </row>
    <row r="570" spans="2:8" x14ac:dyDescent="0.25">
      <c r="B570" s="92"/>
      <c r="D570" s="92"/>
      <c r="E570" s="92"/>
      <c r="F570" s="92"/>
      <c r="G570" s="92"/>
      <c r="H570" s="92"/>
    </row>
    <row r="571" spans="2:8" x14ac:dyDescent="0.25">
      <c r="B571" s="92"/>
      <c r="D571" s="92"/>
      <c r="E571" s="92"/>
      <c r="F571" s="92"/>
      <c r="G571" s="92"/>
      <c r="H571" s="92"/>
    </row>
    <row r="572" spans="2:8" x14ac:dyDescent="0.25">
      <c r="B572" s="92"/>
      <c r="D572" s="92"/>
      <c r="E572" s="92"/>
      <c r="F572" s="92"/>
      <c r="G572" s="92"/>
      <c r="H572" s="92"/>
    </row>
    <row r="573" spans="2:8" x14ac:dyDescent="0.25">
      <c r="B573" s="92"/>
      <c r="D573" s="92"/>
      <c r="E573" s="92"/>
      <c r="F573" s="92"/>
      <c r="G573" s="92"/>
      <c r="H573" s="92"/>
    </row>
    <row r="574" spans="2:8" x14ac:dyDescent="0.25">
      <c r="B574" s="92"/>
      <c r="D574" s="92"/>
      <c r="E574" s="92"/>
      <c r="F574" s="92"/>
      <c r="G574" s="92"/>
      <c r="H574" s="92"/>
    </row>
    <row r="575" spans="2:8" x14ac:dyDescent="0.25">
      <c r="B575" s="92"/>
      <c r="D575" s="92"/>
      <c r="E575" s="92"/>
      <c r="F575" s="92"/>
      <c r="G575" s="92"/>
      <c r="H575" s="92"/>
    </row>
    <row r="576" spans="2:8" x14ac:dyDescent="0.25">
      <c r="B576" s="92"/>
      <c r="D576" s="92"/>
      <c r="E576" s="92"/>
      <c r="F576" s="92"/>
      <c r="G576" s="92"/>
      <c r="H576" s="92"/>
    </row>
    <row r="577" spans="2:8" x14ac:dyDescent="0.25">
      <c r="B577" s="92"/>
      <c r="D577" s="92"/>
      <c r="E577" s="92"/>
      <c r="F577" s="92"/>
      <c r="G577" s="92"/>
      <c r="H577" s="92"/>
    </row>
    <row r="578" spans="2:8" x14ac:dyDescent="0.25">
      <c r="B578" s="92"/>
      <c r="D578" s="92"/>
      <c r="E578" s="92"/>
      <c r="F578" s="92"/>
      <c r="G578" s="92"/>
      <c r="H578" s="92"/>
    </row>
    <row r="579" spans="2:8" x14ac:dyDescent="0.25">
      <c r="B579" s="92"/>
      <c r="D579" s="92"/>
      <c r="E579" s="92"/>
      <c r="F579" s="92"/>
      <c r="G579" s="92"/>
      <c r="H579" s="92"/>
    </row>
    <row r="580" spans="2:8" x14ac:dyDescent="0.25">
      <c r="B580" s="92"/>
      <c r="D580" s="92"/>
      <c r="E580" s="92"/>
      <c r="F580" s="92"/>
      <c r="G580" s="92"/>
      <c r="H580" s="92"/>
    </row>
    <row r="581" spans="2:8" x14ac:dyDescent="0.25">
      <c r="B581" s="92"/>
      <c r="D581" s="92"/>
      <c r="E581" s="92"/>
      <c r="F581" s="92"/>
      <c r="G581" s="92"/>
      <c r="H581" s="92"/>
    </row>
    <row r="582" spans="2:8" x14ac:dyDescent="0.25">
      <c r="B582" s="92"/>
      <c r="D582" s="92"/>
      <c r="E582" s="92"/>
      <c r="F582" s="92"/>
      <c r="G582" s="92"/>
      <c r="H582" s="92"/>
    </row>
    <row r="583" spans="2:8" x14ac:dyDescent="0.25">
      <c r="B583" s="92"/>
      <c r="D583" s="92"/>
      <c r="E583" s="92"/>
      <c r="F583" s="92"/>
      <c r="G583" s="92"/>
      <c r="H583" s="92"/>
    </row>
    <row r="584" spans="2:8" x14ac:dyDescent="0.25">
      <c r="B584" s="92"/>
      <c r="D584" s="92"/>
      <c r="E584" s="92"/>
      <c r="F584" s="92"/>
      <c r="G584" s="92"/>
      <c r="H584" s="92"/>
    </row>
    <row r="585" spans="2:8" x14ac:dyDescent="0.25">
      <c r="B585" s="92"/>
      <c r="D585" s="92"/>
      <c r="E585" s="92"/>
      <c r="F585" s="92"/>
      <c r="G585" s="92"/>
      <c r="H585" s="92"/>
    </row>
    <row r="586" spans="2:8" x14ac:dyDescent="0.25">
      <c r="B586" s="92"/>
      <c r="D586" s="92"/>
      <c r="E586" s="92"/>
      <c r="F586" s="92"/>
      <c r="G586" s="92"/>
      <c r="H586" s="92"/>
    </row>
    <row r="587" spans="2:8" x14ac:dyDescent="0.25">
      <c r="B587" s="92"/>
      <c r="D587" s="92"/>
      <c r="E587" s="92"/>
      <c r="F587" s="92"/>
      <c r="G587" s="92"/>
      <c r="H587" s="92"/>
    </row>
    <row r="588" spans="2:8" x14ac:dyDescent="0.25">
      <c r="B588" s="92"/>
      <c r="D588" s="92"/>
      <c r="E588" s="92"/>
      <c r="F588" s="92"/>
      <c r="G588" s="92"/>
      <c r="H588" s="92"/>
    </row>
    <row r="589" spans="2:8" x14ac:dyDescent="0.25">
      <c r="B589" s="92"/>
      <c r="D589" s="92"/>
      <c r="E589" s="92"/>
      <c r="F589" s="92"/>
      <c r="G589" s="92"/>
      <c r="H589" s="92"/>
    </row>
    <row r="590" spans="2:8" x14ac:dyDescent="0.25">
      <c r="B590" s="92"/>
      <c r="D590" s="92"/>
      <c r="E590" s="92"/>
      <c r="F590" s="92"/>
      <c r="G590" s="92"/>
      <c r="H590" s="92"/>
    </row>
    <row r="591" spans="2:8" x14ac:dyDescent="0.25">
      <c r="B591" s="92"/>
      <c r="D591" s="92"/>
      <c r="E591" s="92"/>
      <c r="F591" s="92"/>
      <c r="G591" s="92"/>
      <c r="H591" s="92"/>
    </row>
    <row r="592" spans="2:8" x14ac:dyDescent="0.25">
      <c r="B592" s="92"/>
      <c r="D592" s="92"/>
      <c r="E592" s="92"/>
      <c r="F592" s="92"/>
      <c r="G592" s="92"/>
      <c r="H592" s="92"/>
    </row>
    <row r="593" spans="2:8" x14ac:dyDescent="0.25">
      <c r="B593" s="92"/>
      <c r="D593" s="92"/>
      <c r="E593" s="92"/>
      <c r="F593" s="92"/>
      <c r="G593" s="92"/>
      <c r="H593" s="92"/>
    </row>
    <row r="594" spans="2:8" x14ac:dyDescent="0.25">
      <c r="B594" s="92"/>
      <c r="D594" s="92"/>
      <c r="E594" s="92"/>
      <c r="F594" s="92"/>
      <c r="G594" s="92"/>
      <c r="H594" s="92"/>
    </row>
    <row r="595" spans="2:8" x14ac:dyDescent="0.25">
      <c r="B595" s="92"/>
      <c r="D595" s="92"/>
      <c r="E595" s="92"/>
      <c r="F595" s="92"/>
      <c r="G595" s="92"/>
      <c r="H595" s="92"/>
    </row>
    <row r="596" spans="2:8" x14ac:dyDescent="0.25">
      <c r="B596" s="92"/>
      <c r="D596" s="92"/>
      <c r="E596" s="92"/>
      <c r="F596" s="92"/>
      <c r="G596" s="92"/>
      <c r="H596" s="92"/>
    </row>
    <row r="597" spans="2:8" x14ac:dyDescent="0.25">
      <c r="B597" s="92"/>
      <c r="D597" s="92"/>
      <c r="E597" s="92"/>
      <c r="F597" s="92"/>
      <c r="G597" s="92"/>
      <c r="H597" s="92"/>
    </row>
    <row r="598" spans="2:8" x14ac:dyDescent="0.25">
      <c r="B598" s="92"/>
      <c r="D598" s="92"/>
      <c r="E598" s="92"/>
      <c r="F598" s="92"/>
      <c r="G598" s="92"/>
      <c r="H598" s="92"/>
    </row>
    <row r="599" spans="2:8" x14ac:dyDescent="0.25">
      <c r="B599" s="92"/>
      <c r="D599" s="92"/>
      <c r="E599" s="92"/>
      <c r="F599" s="92"/>
      <c r="G599" s="92"/>
      <c r="H599" s="92"/>
    </row>
    <row r="600" spans="2:8" x14ac:dyDescent="0.25">
      <c r="B600" s="92"/>
      <c r="D600" s="92"/>
      <c r="E600" s="92"/>
      <c r="F600" s="92"/>
      <c r="G600" s="92"/>
      <c r="H600" s="92"/>
    </row>
    <row r="601" spans="2:8" x14ac:dyDescent="0.25">
      <c r="B601" s="92"/>
      <c r="D601" s="92"/>
      <c r="E601" s="92"/>
      <c r="F601" s="92"/>
      <c r="G601" s="92"/>
      <c r="H601" s="92"/>
    </row>
    <row r="602" spans="2:8" x14ac:dyDescent="0.25">
      <c r="B602" s="92"/>
      <c r="D602" s="92"/>
      <c r="E602" s="92"/>
      <c r="F602" s="92"/>
      <c r="G602" s="92"/>
      <c r="H602" s="92"/>
    </row>
    <row r="603" spans="2:8" x14ac:dyDescent="0.25">
      <c r="B603" s="92"/>
      <c r="D603" s="92"/>
      <c r="E603" s="92"/>
      <c r="F603" s="92"/>
      <c r="G603" s="92"/>
      <c r="H603" s="92"/>
    </row>
    <row r="604" spans="2:8" x14ac:dyDescent="0.25">
      <c r="B604" s="92"/>
      <c r="D604" s="92"/>
      <c r="E604" s="92"/>
      <c r="F604" s="92"/>
      <c r="G604" s="92"/>
      <c r="H604" s="92"/>
    </row>
    <row r="605" spans="2:8" x14ac:dyDescent="0.25">
      <c r="B605" s="92"/>
      <c r="D605" s="92"/>
      <c r="E605" s="92"/>
      <c r="F605" s="92"/>
      <c r="G605" s="92"/>
      <c r="H605" s="92"/>
    </row>
    <row r="606" spans="2:8" x14ac:dyDescent="0.25">
      <c r="B606" s="92"/>
      <c r="D606" s="92"/>
      <c r="E606" s="92"/>
      <c r="F606" s="92"/>
      <c r="G606" s="92"/>
      <c r="H606" s="92"/>
    </row>
    <row r="607" spans="2:8" x14ac:dyDescent="0.25">
      <c r="B607" s="92"/>
      <c r="D607" s="92"/>
      <c r="E607" s="92"/>
      <c r="F607" s="92"/>
      <c r="G607" s="92"/>
      <c r="H607" s="92"/>
    </row>
    <row r="608" spans="2:8" x14ac:dyDescent="0.25">
      <c r="B608" s="92"/>
      <c r="D608" s="92"/>
      <c r="E608" s="92"/>
      <c r="F608" s="92"/>
      <c r="G608" s="92"/>
      <c r="H608" s="92"/>
    </row>
    <row r="609" spans="2:8" x14ac:dyDescent="0.25">
      <c r="B609" s="92"/>
      <c r="D609" s="92"/>
      <c r="E609" s="92"/>
      <c r="F609" s="92"/>
      <c r="G609" s="92"/>
      <c r="H609" s="92"/>
    </row>
    <row r="610" spans="2:8" x14ac:dyDescent="0.25">
      <c r="B610" s="92"/>
      <c r="D610" s="92"/>
      <c r="E610" s="92"/>
      <c r="F610" s="92"/>
      <c r="G610" s="92"/>
      <c r="H610" s="92"/>
    </row>
    <row r="611" spans="2:8" x14ac:dyDescent="0.25">
      <c r="B611" s="92"/>
      <c r="D611" s="92"/>
      <c r="E611" s="92"/>
      <c r="F611" s="92"/>
      <c r="G611" s="92"/>
      <c r="H611" s="92"/>
    </row>
    <row r="612" spans="2:8" x14ac:dyDescent="0.25">
      <c r="B612" s="92"/>
      <c r="D612" s="92"/>
      <c r="E612" s="92"/>
      <c r="F612" s="92"/>
      <c r="G612" s="92"/>
      <c r="H612" s="92"/>
    </row>
    <row r="613" spans="2:8" x14ac:dyDescent="0.25">
      <c r="B613" s="92"/>
      <c r="D613" s="92"/>
      <c r="E613" s="92"/>
      <c r="F613" s="92"/>
      <c r="G613" s="92"/>
      <c r="H613" s="92"/>
    </row>
    <row r="614" spans="2:8" x14ac:dyDescent="0.25">
      <c r="B614" s="92"/>
      <c r="D614" s="92"/>
      <c r="E614" s="92"/>
      <c r="F614" s="92"/>
      <c r="G614" s="92"/>
      <c r="H614" s="92"/>
    </row>
    <row r="615" spans="2:8" x14ac:dyDescent="0.25">
      <c r="B615" s="92"/>
      <c r="D615" s="92"/>
      <c r="E615" s="92"/>
      <c r="F615" s="92"/>
      <c r="G615" s="92"/>
      <c r="H615" s="92"/>
    </row>
    <row r="616" spans="2:8" x14ac:dyDescent="0.25">
      <c r="B616" s="92"/>
      <c r="D616" s="92"/>
      <c r="E616" s="92"/>
      <c r="F616" s="92"/>
      <c r="G616" s="92"/>
      <c r="H616" s="92"/>
    </row>
    <row r="617" spans="2:8" x14ac:dyDescent="0.25">
      <c r="B617" s="92"/>
      <c r="D617" s="92"/>
      <c r="E617" s="92"/>
      <c r="F617" s="92"/>
      <c r="G617" s="92"/>
      <c r="H617" s="92"/>
    </row>
    <row r="618" spans="2:8" x14ac:dyDescent="0.25">
      <c r="B618" s="92"/>
      <c r="D618" s="92"/>
      <c r="E618" s="92"/>
      <c r="F618" s="92"/>
      <c r="G618" s="92"/>
      <c r="H618" s="92"/>
    </row>
    <row r="619" spans="2:8" x14ac:dyDescent="0.25">
      <c r="B619" s="92"/>
      <c r="D619" s="92"/>
      <c r="E619" s="92"/>
      <c r="F619" s="92"/>
      <c r="G619" s="92"/>
      <c r="H619" s="92"/>
    </row>
    <row r="620" spans="2:8" x14ac:dyDescent="0.25">
      <c r="B620" s="92"/>
      <c r="D620" s="92"/>
      <c r="E620" s="92"/>
      <c r="F620" s="92"/>
      <c r="G620" s="92"/>
      <c r="H620" s="92"/>
    </row>
    <row r="621" spans="2:8" x14ac:dyDescent="0.25">
      <c r="B621" s="92"/>
      <c r="D621" s="92"/>
      <c r="E621" s="92"/>
      <c r="F621" s="92"/>
      <c r="G621" s="92"/>
      <c r="H621" s="92"/>
    </row>
    <row r="622" spans="2:8" x14ac:dyDescent="0.25">
      <c r="B622" s="92"/>
      <c r="D622" s="92"/>
      <c r="E622" s="92"/>
      <c r="F622" s="92"/>
      <c r="G622" s="92"/>
      <c r="H622" s="92"/>
    </row>
    <row r="623" spans="2:8" x14ac:dyDescent="0.25">
      <c r="B623" s="92"/>
      <c r="D623" s="92"/>
      <c r="E623" s="92"/>
      <c r="F623" s="92"/>
      <c r="G623" s="92"/>
      <c r="H623" s="92"/>
    </row>
    <row r="624" spans="2:8" x14ac:dyDescent="0.25">
      <c r="B624" s="92"/>
      <c r="D624" s="92"/>
      <c r="E624" s="92"/>
      <c r="F624" s="92"/>
      <c r="G624" s="92"/>
      <c r="H624" s="92"/>
    </row>
    <row r="625" spans="2:8" x14ac:dyDescent="0.25">
      <c r="B625" s="92"/>
      <c r="D625" s="92"/>
      <c r="E625" s="92"/>
      <c r="F625" s="92"/>
      <c r="G625" s="92"/>
      <c r="H625" s="92"/>
    </row>
    <row r="626" spans="2:8" x14ac:dyDescent="0.25">
      <c r="B626" s="92"/>
      <c r="D626" s="92"/>
      <c r="E626" s="92"/>
      <c r="F626" s="92"/>
      <c r="G626" s="92"/>
      <c r="H626" s="92"/>
    </row>
    <row r="627" spans="2:8" x14ac:dyDescent="0.25">
      <c r="B627" s="92"/>
      <c r="D627" s="92"/>
      <c r="E627" s="92"/>
      <c r="F627" s="92"/>
      <c r="G627" s="92"/>
      <c r="H627" s="92"/>
    </row>
    <row r="628" spans="2:8" x14ac:dyDescent="0.25">
      <c r="B628" s="92"/>
      <c r="D628" s="92"/>
      <c r="E628" s="92"/>
      <c r="F628" s="92"/>
      <c r="G628" s="92"/>
      <c r="H628" s="92"/>
    </row>
    <row r="629" spans="2:8" x14ac:dyDescent="0.25">
      <c r="B629" s="92"/>
      <c r="D629" s="92"/>
      <c r="E629" s="92"/>
      <c r="F629" s="92"/>
      <c r="G629" s="92"/>
      <c r="H629" s="92"/>
    </row>
    <row r="630" spans="2:8" x14ac:dyDescent="0.25">
      <c r="B630" s="92"/>
      <c r="D630" s="92"/>
      <c r="E630" s="92"/>
      <c r="F630" s="92"/>
      <c r="G630" s="92"/>
      <c r="H630" s="92"/>
    </row>
    <row r="631" spans="2:8" x14ac:dyDescent="0.25">
      <c r="B631" s="92"/>
      <c r="D631" s="92"/>
      <c r="E631" s="92"/>
      <c r="F631" s="92"/>
      <c r="G631" s="92"/>
      <c r="H631" s="92"/>
    </row>
    <row r="632" spans="2:8" x14ac:dyDescent="0.25">
      <c r="B632" s="92"/>
      <c r="D632" s="92"/>
      <c r="E632" s="92"/>
      <c r="F632" s="92"/>
      <c r="G632" s="92"/>
      <c r="H632" s="92"/>
    </row>
    <row r="633" spans="2:8" x14ac:dyDescent="0.25">
      <c r="D633" s="92"/>
      <c r="E633" s="92"/>
      <c r="F633" s="92"/>
      <c r="G633" s="92"/>
      <c r="H633" s="92"/>
    </row>
    <row r="634" spans="2:8" x14ac:dyDescent="0.25">
      <c r="D634" s="92"/>
      <c r="E634" s="92"/>
      <c r="F634" s="92"/>
      <c r="G634" s="92"/>
      <c r="H634" s="92"/>
    </row>
    <row r="635" spans="2:8" x14ac:dyDescent="0.25">
      <c r="D635" s="92"/>
      <c r="E635" s="92"/>
      <c r="F635" s="92"/>
      <c r="G635" s="92"/>
      <c r="H635" s="92"/>
    </row>
    <row r="636" spans="2:8" x14ac:dyDescent="0.25">
      <c r="D636" s="92"/>
      <c r="E636" s="92"/>
      <c r="F636" s="92"/>
      <c r="G636" s="92"/>
      <c r="H636" s="92"/>
    </row>
    <row r="637" spans="2:8" x14ac:dyDescent="0.25">
      <c r="D637" s="92"/>
      <c r="E637" s="92"/>
      <c r="F637" s="92"/>
      <c r="G637" s="92"/>
      <c r="H637" s="92"/>
    </row>
    <row r="638" spans="2:8" x14ac:dyDescent="0.25">
      <c r="D638" s="92"/>
      <c r="E638" s="92"/>
      <c r="F638" s="92"/>
      <c r="G638" s="92"/>
      <c r="H638" s="92"/>
    </row>
    <row r="639" spans="2:8" x14ac:dyDescent="0.25">
      <c r="D639" s="92"/>
      <c r="E639" s="92"/>
      <c r="F639" s="92"/>
      <c r="G639" s="92"/>
      <c r="H639" s="92"/>
    </row>
    <row r="640" spans="2:8" x14ac:dyDescent="0.25">
      <c r="D640" s="92"/>
      <c r="E640" s="92"/>
      <c r="F640" s="92"/>
      <c r="G640" s="92"/>
      <c r="H640" s="92"/>
    </row>
    <row r="641" spans="4:8" x14ac:dyDescent="0.25">
      <c r="D641" s="92"/>
      <c r="E641" s="92"/>
      <c r="F641" s="92"/>
      <c r="G641" s="92"/>
      <c r="H641" s="92"/>
    </row>
    <row r="642" spans="4:8" x14ac:dyDescent="0.25">
      <c r="D642" s="92"/>
      <c r="E642" s="92"/>
      <c r="F642" s="92"/>
      <c r="G642" s="92"/>
      <c r="H642" s="92"/>
    </row>
    <row r="643" spans="4:8" x14ac:dyDescent="0.25">
      <c r="D643" s="92"/>
      <c r="E643" s="92"/>
      <c r="F643" s="92"/>
      <c r="G643" s="92"/>
      <c r="H643" s="92"/>
    </row>
    <row r="644" spans="4:8" x14ac:dyDescent="0.25">
      <c r="D644" s="92"/>
      <c r="E644" s="92"/>
      <c r="F644" s="92"/>
      <c r="G644" s="92"/>
      <c r="H644" s="92"/>
    </row>
    <row r="645" spans="4:8" x14ac:dyDescent="0.25">
      <c r="D645" s="92"/>
      <c r="E645" s="92"/>
      <c r="F645" s="92"/>
      <c r="G645" s="92"/>
      <c r="H645" s="92"/>
    </row>
    <row r="646" spans="4:8" x14ac:dyDescent="0.25">
      <c r="D646" s="92"/>
      <c r="E646" s="92"/>
      <c r="F646" s="92"/>
      <c r="G646" s="92"/>
      <c r="H646" s="92"/>
    </row>
    <row r="647" spans="4:8" x14ac:dyDescent="0.25">
      <c r="D647" s="92"/>
      <c r="E647" s="92"/>
      <c r="F647" s="92"/>
      <c r="G647" s="92"/>
      <c r="H647" s="92"/>
    </row>
    <row r="648" spans="4:8" x14ac:dyDescent="0.25">
      <c r="D648" s="92"/>
      <c r="E648" s="92"/>
      <c r="F648" s="92"/>
      <c r="G648" s="92"/>
      <c r="H648" s="92"/>
    </row>
    <row r="649" spans="4:8" x14ac:dyDescent="0.25">
      <c r="D649" s="92"/>
      <c r="E649" s="92"/>
      <c r="F649" s="92"/>
      <c r="G649" s="92"/>
      <c r="H649" s="92"/>
    </row>
    <row r="650" spans="4:8" x14ac:dyDescent="0.25">
      <c r="D650" s="92"/>
      <c r="E650" s="92"/>
      <c r="F650" s="92"/>
      <c r="G650" s="92"/>
      <c r="H650" s="92"/>
    </row>
    <row r="651" spans="4:8" x14ac:dyDescent="0.25">
      <c r="D651" s="92"/>
      <c r="E651" s="92"/>
      <c r="F651" s="92"/>
      <c r="G651" s="92"/>
      <c r="H651" s="92"/>
    </row>
    <row r="652" spans="4:8" x14ac:dyDescent="0.25">
      <c r="D652" s="92"/>
      <c r="E652" s="92"/>
      <c r="F652" s="92"/>
      <c r="G652" s="92"/>
      <c r="H652" s="92"/>
    </row>
    <row r="653" spans="4:8" x14ac:dyDescent="0.25">
      <c r="D653" s="92"/>
      <c r="E653" s="92"/>
      <c r="F653" s="92"/>
      <c r="G653" s="92"/>
      <c r="H653" s="92"/>
    </row>
    <row r="654" spans="4:8" x14ac:dyDescent="0.25">
      <c r="D654" s="92"/>
      <c r="E654" s="92"/>
      <c r="F654" s="92"/>
      <c r="G654" s="92"/>
      <c r="H654" s="92"/>
    </row>
    <row r="655" spans="4:8" x14ac:dyDescent="0.25">
      <c r="D655" s="92"/>
      <c r="E655" s="92"/>
      <c r="F655" s="92"/>
      <c r="G655" s="92"/>
      <c r="H655" s="92"/>
    </row>
    <row r="656" spans="4:8" x14ac:dyDescent="0.25">
      <c r="D656" s="92"/>
      <c r="E656" s="92"/>
      <c r="F656" s="92"/>
      <c r="G656" s="92"/>
      <c r="H656" s="92"/>
    </row>
    <row r="657" spans="4:8" x14ac:dyDescent="0.25">
      <c r="D657" s="92"/>
      <c r="E657" s="92"/>
      <c r="F657" s="92"/>
      <c r="G657" s="92"/>
      <c r="H657" s="92"/>
    </row>
    <row r="658" spans="4:8" x14ac:dyDescent="0.25">
      <c r="D658" s="92"/>
      <c r="E658" s="92"/>
      <c r="F658" s="92"/>
      <c r="G658" s="92"/>
      <c r="H658" s="92"/>
    </row>
    <row r="659" spans="4:8" x14ac:dyDescent="0.25">
      <c r="D659" s="92"/>
      <c r="E659" s="92"/>
      <c r="F659" s="92"/>
      <c r="G659" s="92"/>
      <c r="H659" s="92"/>
    </row>
    <row r="660" spans="4:8" x14ac:dyDescent="0.25">
      <c r="D660" s="92"/>
      <c r="E660" s="92"/>
      <c r="F660" s="92"/>
      <c r="G660" s="92"/>
      <c r="H660" s="92"/>
    </row>
    <row r="661" spans="4:8" x14ac:dyDescent="0.25">
      <c r="D661" s="92"/>
      <c r="E661" s="92"/>
      <c r="F661" s="92"/>
      <c r="G661" s="92"/>
      <c r="H661" s="92"/>
    </row>
    <row r="662" spans="4:8" x14ac:dyDescent="0.25">
      <c r="D662" s="92"/>
      <c r="E662" s="92"/>
      <c r="F662" s="92"/>
      <c r="G662" s="92"/>
      <c r="H662" s="92"/>
    </row>
    <row r="663" spans="4:8" x14ac:dyDescent="0.25">
      <c r="D663" s="92"/>
      <c r="E663" s="92"/>
      <c r="F663" s="92"/>
      <c r="G663" s="92"/>
      <c r="H663" s="92"/>
    </row>
    <row r="664" spans="4:8" x14ac:dyDescent="0.25">
      <c r="D664" s="92"/>
      <c r="E664" s="92"/>
      <c r="F664" s="92"/>
      <c r="G664" s="92"/>
      <c r="H664" s="92"/>
    </row>
    <row r="665" spans="4:8" x14ac:dyDescent="0.25">
      <c r="D665" s="92"/>
      <c r="E665" s="92"/>
      <c r="F665" s="92"/>
      <c r="G665" s="92"/>
      <c r="H665" s="92"/>
    </row>
    <row r="666" spans="4:8" x14ac:dyDescent="0.25">
      <c r="D666" s="92"/>
      <c r="E666" s="92"/>
      <c r="F666" s="92"/>
      <c r="G666" s="92"/>
      <c r="H666" s="92"/>
    </row>
    <row r="667" spans="4:8" x14ac:dyDescent="0.25">
      <c r="D667" s="92"/>
      <c r="E667" s="92"/>
      <c r="F667" s="92"/>
      <c r="G667" s="92"/>
      <c r="H667" s="92"/>
    </row>
    <row r="668" spans="4:8" x14ac:dyDescent="0.25">
      <c r="D668" s="92"/>
      <c r="E668" s="92"/>
      <c r="F668" s="92"/>
      <c r="G668" s="92"/>
      <c r="H668" s="92"/>
    </row>
    <row r="669" spans="4:8" x14ac:dyDescent="0.25">
      <c r="D669" s="92"/>
      <c r="E669" s="92"/>
      <c r="F669" s="92"/>
      <c r="G669" s="92"/>
      <c r="H669" s="92"/>
    </row>
    <row r="670" spans="4:8" x14ac:dyDescent="0.25">
      <c r="D670" s="92"/>
      <c r="E670" s="92"/>
      <c r="F670" s="92"/>
      <c r="G670" s="92"/>
      <c r="H670" s="92"/>
    </row>
    <row r="671" spans="4:8" x14ac:dyDescent="0.25">
      <c r="D671" s="92"/>
      <c r="E671" s="92"/>
      <c r="F671" s="92"/>
      <c r="G671" s="92"/>
      <c r="H671" s="92"/>
    </row>
    <row r="672" spans="4:8" x14ac:dyDescent="0.25">
      <c r="D672" s="92"/>
      <c r="E672" s="92"/>
      <c r="F672" s="92"/>
      <c r="G672" s="92"/>
      <c r="H672" s="92"/>
    </row>
    <row r="673" spans="4:8" x14ac:dyDescent="0.25">
      <c r="D673" s="92"/>
      <c r="E673" s="92"/>
      <c r="F673" s="92"/>
      <c r="G673" s="92"/>
      <c r="H673" s="92"/>
    </row>
    <row r="674" spans="4:8" x14ac:dyDescent="0.25">
      <c r="D674" s="92"/>
      <c r="E674" s="92"/>
      <c r="F674" s="92"/>
      <c r="G674" s="92"/>
      <c r="H674" s="92"/>
    </row>
    <row r="675" spans="4:8" x14ac:dyDescent="0.25">
      <c r="D675" s="92"/>
      <c r="E675" s="92"/>
      <c r="F675" s="92"/>
      <c r="G675" s="92"/>
      <c r="H675" s="92"/>
    </row>
    <row r="676" spans="4:8" x14ac:dyDescent="0.25">
      <c r="D676" s="92"/>
      <c r="E676" s="92"/>
      <c r="F676" s="92"/>
      <c r="G676" s="92"/>
      <c r="H676" s="92"/>
    </row>
    <row r="677" spans="4:8" x14ac:dyDescent="0.25">
      <c r="D677" s="92"/>
      <c r="E677" s="92"/>
      <c r="F677" s="92"/>
      <c r="G677" s="92"/>
      <c r="H677" s="92"/>
    </row>
    <row r="678" spans="4:8" x14ac:dyDescent="0.25">
      <c r="D678" s="92"/>
      <c r="E678" s="92"/>
      <c r="F678" s="92"/>
      <c r="G678" s="92"/>
      <c r="H678" s="92"/>
    </row>
    <row r="679" spans="4:8" x14ac:dyDescent="0.25">
      <c r="D679" s="92"/>
      <c r="E679" s="92"/>
      <c r="F679" s="92"/>
      <c r="G679" s="92"/>
      <c r="H679" s="92"/>
    </row>
    <row r="680" spans="4:8" x14ac:dyDescent="0.25">
      <c r="D680" s="92"/>
      <c r="E680" s="92"/>
      <c r="F680" s="92"/>
      <c r="G680" s="92"/>
      <c r="H680" s="92"/>
    </row>
    <row r="681" spans="4:8" x14ac:dyDescent="0.25">
      <c r="D681" s="92"/>
      <c r="E681" s="92"/>
      <c r="F681" s="92"/>
      <c r="G681" s="92"/>
      <c r="H681" s="92"/>
    </row>
    <row r="682" spans="4:8" x14ac:dyDescent="0.25">
      <c r="D682" s="92"/>
      <c r="E682" s="92"/>
      <c r="F682" s="92"/>
      <c r="G682" s="92"/>
      <c r="H682" s="92"/>
    </row>
    <row r="683" spans="4:8" x14ac:dyDescent="0.25">
      <c r="D683" s="92"/>
      <c r="E683" s="92"/>
      <c r="F683" s="92"/>
      <c r="G683" s="92"/>
      <c r="H683" s="92"/>
    </row>
    <row r="684" spans="4:8" x14ac:dyDescent="0.25">
      <c r="D684" s="92"/>
      <c r="E684" s="92"/>
      <c r="F684" s="92"/>
      <c r="G684" s="92"/>
      <c r="H684" s="92"/>
    </row>
    <row r="685" spans="4:8" x14ac:dyDescent="0.25">
      <c r="D685" s="92"/>
      <c r="E685" s="92"/>
      <c r="F685" s="92"/>
      <c r="G685" s="92"/>
      <c r="H685" s="92"/>
    </row>
    <row r="686" spans="4:8" x14ac:dyDescent="0.25">
      <c r="D686" s="92"/>
      <c r="E686" s="92"/>
      <c r="F686" s="92"/>
      <c r="G686" s="92"/>
      <c r="H686" s="92"/>
    </row>
    <row r="687" spans="4:8" x14ac:dyDescent="0.25">
      <c r="D687" s="92"/>
      <c r="E687" s="92"/>
      <c r="F687" s="92"/>
      <c r="G687" s="92"/>
      <c r="H687" s="92"/>
    </row>
    <row r="688" spans="4:8" x14ac:dyDescent="0.25">
      <c r="D688" s="92"/>
      <c r="E688" s="92"/>
      <c r="F688" s="92"/>
      <c r="G688" s="92"/>
      <c r="H688" s="92"/>
    </row>
    <row r="689" spans="4:8" x14ac:dyDescent="0.25">
      <c r="D689" s="92"/>
      <c r="E689" s="92"/>
      <c r="F689" s="92"/>
      <c r="G689" s="92"/>
      <c r="H689" s="92"/>
    </row>
    <row r="690" spans="4:8" x14ac:dyDescent="0.25">
      <c r="D690" s="92"/>
      <c r="E690" s="92"/>
      <c r="F690" s="92"/>
      <c r="G690" s="92"/>
      <c r="H690" s="92"/>
    </row>
    <row r="691" spans="4:8" x14ac:dyDescent="0.25">
      <c r="D691" s="92"/>
      <c r="E691" s="92"/>
      <c r="F691" s="92"/>
      <c r="G691" s="92"/>
      <c r="H691" s="92"/>
    </row>
    <row r="692" spans="4:8" x14ac:dyDescent="0.25">
      <c r="D692" s="92"/>
      <c r="E692" s="92"/>
      <c r="F692" s="92"/>
      <c r="G692" s="92"/>
      <c r="H692" s="92"/>
    </row>
    <row r="693" spans="4:8" x14ac:dyDescent="0.25">
      <c r="D693" s="92"/>
      <c r="E693" s="92"/>
      <c r="F693" s="92"/>
      <c r="G693" s="92"/>
      <c r="H693" s="92"/>
    </row>
    <row r="694" spans="4:8" x14ac:dyDescent="0.25">
      <c r="D694" s="92"/>
      <c r="E694" s="92"/>
      <c r="F694" s="92"/>
      <c r="G694" s="92"/>
      <c r="H694" s="92"/>
    </row>
    <row r="695" spans="4:8" x14ac:dyDescent="0.25">
      <c r="D695" s="92"/>
      <c r="E695" s="92"/>
      <c r="F695" s="92"/>
      <c r="G695" s="92"/>
      <c r="H695" s="92"/>
    </row>
    <row r="696" spans="4:8" x14ac:dyDescent="0.25">
      <c r="D696" s="92"/>
      <c r="E696" s="92"/>
      <c r="F696" s="92"/>
      <c r="G696" s="92"/>
      <c r="H696" s="92"/>
    </row>
    <row r="697" spans="4:8" x14ac:dyDescent="0.25">
      <c r="D697" s="92"/>
      <c r="E697" s="92"/>
      <c r="F697" s="92"/>
      <c r="G697" s="92"/>
      <c r="H697" s="92"/>
    </row>
    <row r="698" spans="4:8" x14ac:dyDescent="0.25">
      <c r="D698" s="92"/>
      <c r="E698" s="92"/>
      <c r="F698" s="92"/>
      <c r="G698" s="92"/>
      <c r="H698" s="92"/>
    </row>
    <row r="699" spans="4:8" x14ac:dyDescent="0.25">
      <c r="D699" s="92"/>
      <c r="E699" s="92"/>
      <c r="F699" s="92"/>
      <c r="G699" s="92"/>
      <c r="H699" s="92"/>
    </row>
    <row r="700" spans="4:8" x14ac:dyDescent="0.25">
      <c r="D700" s="92"/>
      <c r="E700" s="92"/>
      <c r="F700" s="92"/>
      <c r="G700" s="92"/>
      <c r="H700" s="92"/>
    </row>
    <row r="701" spans="4:8" x14ac:dyDescent="0.25">
      <c r="D701" s="92"/>
      <c r="E701" s="92"/>
      <c r="F701" s="92"/>
      <c r="G701" s="92"/>
      <c r="H701" s="92"/>
    </row>
    <row r="702" spans="4:8" x14ac:dyDescent="0.25">
      <c r="D702" s="92"/>
      <c r="E702" s="92"/>
      <c r="F702" s="92"/>
      <c r="G702" s="92"/>
      <c r="H702" s="92"/>
    </row>
    <row r="703" spans="4:8" x14ac:dyDescent="0.25">
      <c r="D703" s="92"/>
      <c r="E703" s="92"/>
      <c r="F703" s="92"/>
      <c r="G703" s="92"/>
      <c r="H703" s="92"/>
    </row>
    <row r="704" spans="4:8" x14ac:dyDescent="0.25">
      <c r="D704" s="92"/>
      <c r="E704" s="92"/>
      <c r="F704" s="92"/>
      <c r="G704" s="92"/>
      <c r="H704" s="92"/>
    </row>
    <row r="705" spans="4:8" x14ac:dyDescent="0.25">
      <c r="D705" s="92"/>
      <c r="E705" s="92"/>
      <c r="F705" s="92"/>
      <c r="G705" s="92"/>
      <c r="H705" s="92"/>
    </row>
    <row r="706" spans="4:8" x14ac:dyDescent="0.25">
      <c r="D706" s="92"/>
      <c r="E706" s="92"/>
      <c r="F706" s="92"/>
      <c r="G706" s="92"/>
      <c r="H706" s="92"/>
    </row>
    <row r="707" spans="4:8" x14ac:dyDescent="0.25">
      <c r="D707" s="92"/>
      <c r="E707" s="92"/>
      <c r="F707" s="92"/>
      <c r="G707" s="92"/>
      <c r="H707" s="92"/>
    </row>
    <row r="708" spans="4:8" x14ac:dyDescent="0.25">
      <c r="D708" s="92"/>
      <c r="E708" s="92"/>
      <c r="F708" s="92"/>
      <c r="G708" s="92"/>
      <c r="H708" s="92"/>
    </row>
    <row r="709" spans="4:8" x14ac:dyDescent="0.25">
      <c r="D709" s="92"/>
      <c r="E709" s="92"/>
      <c r="F709" s="92"/>
      <c r="G709" s="92"/>
      <c r="H709" s="92"/>
    </row>
    <row r="710" spans="4:8" x14ac:dyDescent="0.25">
      <c r="D710" s="92"/>
      <c r="E710" s="92"/>
      <c r="F710" s="92"/>
      <c r="G710" s="92"/>
      <c r="H710" s="92"/>
    </row>
    <row r="711" spans="4:8" x14ac:dyDescent="0.25">
      <c r="D711" s="92"/>
      <c r="E711" s="92"/>
      <c r="F711" s="92"/>
      <c r="G711" s="92"/>
      <c r="H711" s="92"/>
    </row>
    <row r="712" spans="4:8" x14ac:dyDescent="0.25">
      <c r="D712" s="92"/>
      <c r="E712" s="92"/>
      <c r="F712" s="92"/>
      <c r="G712" s="92"/>
      <c r="H712" s="92"/>
    </row>
    <row r="713" spans="4:8" x14ac:dyDescent="0.25">
      <c r="D713" s="92"/>
      <c r="E713" s="92"/>
      <c r="F713" s="92"/>
      <c r="G713" s="92"/>
      <c r="H713" s="92"/>
    </row>
    <row r="714" spans="4:8" x14ac:dyDescent="0.25">
      <c r="D714" s="92"/>
      <c r="E714" s="92"/>
      <c r="F714" s="92"/>
      <c r="G714" s="92"/>
      <c r="H714" s="92"/>
    </row>
    <row r="715" spans="4:8" x14ac:dyDescent="0.25">
      <c r="D715" s="92"/>
      <c r="E715" s="92"/>
      <c r="F715" s="92"/>
      <c r="G715" s="92"/>
      <c r="H715" s="92"/>
    </row>
    <row r="716" spans="4:8" x14ac:dyDescent="0.25">
      <c r="D716" s="92"/>
      <c r="E716" s="92"/>
      <c r="F716" s="92"/>
      <c r="G716" s="92"/>
      <c r="H716" s="92"/>
    </row>
    <row r="717" spans="4:8" x14ac:dyDescent="0.25">
      <c r="D717" s="92"/>
      <c r="E717" s="92"/>
      <c r="F717" s="92"/>
      <c r="G717" s="92"/>
      <c r="H717" s="92"/>
    </row>
    <row r="718" spans="4:8" x14ac:dyDescent="0.25">
      <c r="D718" s="92"/>
      <c r="E718" s="92"/>
      <c r="F718" s="92"/>
      <c r="G718" s="92"/>
      <c r="H718" s="92"/>
    </row>
    <row r="719" spans="4:8" x14ac:dyDescent="0.25">
      <c r="D719" s="92"/>
      <c r="E719" s="92"/>
      <c r="F719" s="92"/>
      <c r="G719" s="92"/>
      <c r="H719" s="92"/>
    </row>
    <row r="720" spans="4:8" x14ac:dyDescent="0.25">
      <c r="D720" s="92"/>
      <c r="E720" s="92"/>
      <c r="F720" s="92"/>
      <c r="G720" s="92"/>
      <c r="H720" s="92"/>
    </row>
    <row r="721" spans="4:8" x14ac:dyDescent="0.25">
      <c r="D721" s="92"/>
      <c r="E721" s="92"/>
      <c r="F721" s="92"/>
      <c r="G721" s="92"/>
      <c r="H721" s="92"/>
    </row>
    <row r="722" spans="4:8" x14ac:dyDescent="0.25">
      <c r="D722" s="92"/>
      <c r="E722" s="92"/>
      <c r="F722" s="92"/>
      <c r="G722" s="92"/>
      <c r="H722" s="92"/>
    </row>
    <row r="723" spans="4:8" x14ac:dyDescent="0.25">
      <c r="D723" s="92"/>
      <c r="E723" s="92"/>
      <c r="F723" s="92"/>
      <c r="G723" s="92"/>
      <c r="H723" s="92"/>
    </row>
    <row r="724" spans="4:8" x14ac:dyDescent="0.25">
      <c r="D724" s="92"/>
      <c r="E724" s="92"/>
      <c r="F724" s="92"/>
      <c r="G724" s="92"/>
      <c r="H724" s="92"/>
    </row>
    <row r="725" spans="4:8" x14ac:dyDescent="0.25">
      <c r="D725" s="92"/>
      <c r="E725" s="92"/>
      <c r="F725" s="92"/>
      <c r="G725" s="92"/>
      <c r="H725" s="92"/>
    </row>
    <row r="726" spans="4:8" x14ac:dyDescent="0.25">
      <c r="D726" s="92"/>
      <c r="E726" s="92"/>
      <c r="F726" s="92"/>
      <c r="G726" s="92"/>
      <c r="H726" s="92"/>
    </row>
    <row r="727" spans="4:8" x14ac:dyDescent="0.25">
      <c r="D727" s="92"/>
      <c r="E727" s="92"/>
      <c r="F727" s="92"/>
      <c r="G727" s="92"/>
      <c r="H727" s="92"/>
    </row>
    <row r="728" spans="4:8" x14ac:dyDescent="0.25">
      <c r="D728" s="92"/>
      <c r="E728" s="92"/>
      <c r="F728" s="92"/>
      <c r="G728" s="92"/>
      <c r="H728" s="92"/>
    </row>
    <row r="729" spans="4:8" x14ac:dyDescent="0.25">
      <c r="D729" s="92"/>
      <c r="E729" s="92"/>
      <c r="F729" s="92"/>
      <c r="G729" s="92"/>
      <c r="H729" s="92"/>
    </row>
    <row r="730" spans="4:8" x14ac:dyDescent="0.25">
      <c r="D730" s="92"/>
      <c r="E730" s="92"/>
      <c r="F730" s="92"/>
      <c r="G730" s="92"/>
      <c r="H730" s="92"/>
    </row>
    <row r="731" spans="4:8" x14ac:dyDescent="0.25">
      <c r="D731" s="92"/>
      <c r="E731" s="92"/>
      <c r="F731" s="92"/>
      <c r="G731" s="92"/>
      <c r="H731" s="92"/>
    </row>
    <row r="732" spans="4:8" x14ac:dyDescent="0.25">
      <c r="D732" s="92"/>
      <c r="E732" s="92"/>
      <c r="F732" s="92"/>
      <c r="G732" s="92"/>
      <c r="H732" s="92"/>
    </row>
    <row r="733" spans="4:8" x14ac:dyDescent="0.25">
      <c r="D733" s="92"/>
      <c r="E733" s="92"/>
      <c r="F733" s="92"/>
      <c r="G733" s="92"/>
      <c r="H733" s="92"/>
    </row>
    <row r="734" spans="4:8" x14ac:dyDescent="0.25">
      <c r="D734" s="92"/>
      <c r="E734" s="92"/>
      <c r="F734" s="92"/>
      <c r="G734" s="92"/>
      <c r="H734" s="92"/>
    </row>
    <row r="735" spans="4:8" x14ac:dyDescent="0.25">
      <c r="D735" s="92"/>
      <c r="E735" s="92"/>
      <c r="F735" s="92"/>
      <c r="G735" s="92"/>
      <c r="H735" s="92"/>
    </row>
    <row r="736" spans="4:8" x14ac:dyDescent="0.25">
      <c r="D736" s="92"/>
      <c r="E736" s="92"/>
      <c r="F736" s="92"/>
      <c r="G736" s="92"/>
      <c r="H736" s="92"/>
    </row>
    <row r="737" spans="4:8" x14ac:dyDescent="0.25">
      <c r="D737" s="92"/>
      <c r="E737" s="92"/>
      <c r="F737" s="92"/>
      <c r="G737" s="92"/>
      <c r="H737" s="92"/>
    </row>
    <row r="738" spans="4:8" x14ac:dyDescent="0.25">
      <c r="D738" s="92"/>
      <c r="E738" s="92"/>
      <c r="F738" s="92"/>
      <c r="G738" s="92"/>
      <c r="H738" s="92"/>
    </row>
    <row r="739" spans="4:8" x14ac:dyDescent="0.25">
      <c r="D739" s="92"/>
      <c r="E739" s="92"/>
      <c r="F739" s="92"/>
      <c r="G739" s="92"/>
      <c r="H739" s="92"/>
    </row>
    <row r="740" spans="4:8" x14ac:dyDescent="0.25">
      <c r="D740" s="92"/>
      <c r="E740" s="92"/>
      <c r="F740" s="92"/>
      <c r="G740" s="92"/>
      <c r="H740" s="92"/>
    </row>
    <row r="741" spans="4:8" x14ac:dyDescent="0.25">
      <c r="D741" s="92"/>
      <c r="E741" s="92"/>
      <c r="F741" s="92"/>
      <c r="G741" s="92"/>
      <c r="H741" s="92"/>
    </row>
    <row r="742" spans="4:8" x14ac:dyDescent="0.25">
      <c r="D742" s="92"/>
      <c r="E742" s="92"/>
      <c r="F742" s="92"/>
      <c r="G742" s="92"/>
      <c r="H742" s="92"/>
    </row>
    <row r="743" spans="4:8" x14ac:dyDescent="0.25">
      <c r="D743" s="92"/>
      <c r="E743" s="92"/>
      <c r="F743" s="92"/>
      <c r="G743" s="92"/>
      <c r="H743" s="92"/>
    </row>
    <row r="744" spans="4:8" x14ac:dyDescent="0.25">
      <c r="D744" s="92"/>
      <c r="E744" s="92"/>
      <c r="F744" s="92"/>
      <c r="G744" s="92"/>
      <c r="H744" s="92"/>
    </row>
    <row r="745" spans="4:8" x14ac:dyDescent="0.25">
      <c r="D745" s="92"/>
      <c r="E745" s="92"/>
      <c r="F745" s="92"/>
      <c r="G745" s="92"/>
      <c r="H745" s="92"/>
    </row>
    <row r="746" spans="4:8" x14ac:dyDescent="0.25">
      <c r="D746" s="92"/>
      <c r="E746" s="92"/>
      <c r="F746" s="92"/>
      <c r="G746" s="92"/>
      <c r="H746" s="92"/>
    </row>
    <row r="747" spans="4:8" x14ac:dyDescent="0.25">
      <c r="D747" s="92"/>
      <c r="E747" s="92"/>
      <c r="F747" s="92"/>
      <c r="G747" s="92"/>
      <c r="H747" s="92"/>
    </row>
    <row r="748" spans="4:8" x14ac:dyDescent="0.25">
      <c r="D748" s="92"/>
      <c r="E748" s="92"/>
      <c r="F748" s="92"/>
      <c r="G748" s="92"/>
      <c r="H748" s="92"/>
    </row>
    <row r="749" spans="4:8" x14ac:dyDescent="0.25">
      <c r="D749" s="92"/>
      <c r="E749" s="92"/>
      <c r="F749" s="92"/>
      <c r="G749" s="92"/>
      <c r="H749" s="92"/>
    </row>
    <row r="750" spans="4:8" x14ac:dyDescent="0.25">
      <c r="D750" s="92"/>
      <c r="E750" s="92"/>
      <c r="F750" s="92"/>
      <c r="G750" s="92"/>
      <c r="H750" s="92"/>
    </row>
    <row r="751" spans="4:8" x14ac:dyDescent="0.25">
      <c r="D751" s="92"/>
      <c r="E751" s="92"/>
      <c r="F751" s="92"/>
      <c r="G751" s="92"/>
      <c r="H751" s="92"/>
    </row>
    <row r="752" spans="4:8" x14ac:dyDescent="0.25">
      <c r="D752" s="92"/>
      <c r="E752" s="92"/>
      <c r="F752" s="92"/>
      <c r="G752" s="92"/>
      <c r="H752" s="92"/>
    </row>
    <row r="753" spans="4:8" x14ac:dyDescent="0.25">
      <c r="D753" s="92"/>
      <c r="E753" s="92"/>
      <c r="F753" s="92"/>
      <c r="G753" s="92"/>
      <c r="H753" s="92"/>
    </row>
    <row r="754" spans="4:8" x14ac:dyDescent="0.25">
      <c r="D754" s="92"/>
      <c r="E754" s="92"/>
      <c r="F754" s="92"/>
      <c r="G754" s="92"/>
      <c r="H754" s="92"/>
    </row>
    <row r="755" spans="4:8" x14ac:dyDescent="0.25">
      <c r="D755" s="92"/>
      <c r="E755" s="92"/>
      <c r="F755" s="92"/>
      <c r="G755" s="92"/>
      <c r="H755" s="92"/>
    </row>
    <row r="756" spans="4:8" x14ac:dyDescent="0.25">
      <c r="D756" s="92"/>
      <c r="E756" s="92"/>
      <c r="F756" s="92"/>
      <c r="G756" s="92"/>
      <c r="H756" s="92"/>
    </row>
    <row r="757" spans="4:8" x14ac:dyDescent="0.25">
      <c r="D757" s="92"/>
      <c r="E757" s="92"/>
      <c r="F757" s="92"/>
      <c r="G757" s="92"/>
      <c r="H757" s="92"/>
    </row>
    <row r="758" spans="4:8" x14ac:dyDescent="0.25">
      <c r="D758" s="92"/>
      <c r="E758" s="92"/>
      <c r="F758" s="92"/>
      <c r="G758" s="92"/>
      <c r="H758" s="92"/>
    </row>
    <row r="759" spans="4:8" x14ac:dyDescent="0.25">
      <c r="D759" s="92"/>
      <c r="E759" s="92"/>
      <c r="F759" s="92"/>
      <c r="G759" s="92"/>
      <c r="H759" s="92"/>
    </row>
    <row r="760" spans="4:8" x14ac:dyDescent="0.25">
      <c r="D760" s="92"/>
      <c r="E760" s="92"/>
      <c r="F760" s="92"/>
      <c r="G760" s="92"/>
      <c r="H760" s="92"/>
    </row>
    <row r="761" spans="4:8" x14ac:dyDescent="0.25">
      <c r="D761" s="92"/>
      <c r="E761" s="92"/>
      <c r="F761" s="92"/>
      <c r="G761" s="92"/>
      <c r="H761" s="92"/>
    </row>
    <row r="762" spans="4:8" x14ac:dyDescent="0.25">
      <c r="D762" s="92"/>
      <c r="E762" s="92"/>
      <c r="F762" s="92"/>
      <c r="G762" s="92"/>
      <c r="H762" s="92"/>
    </row>
    <row r="763" spans="4:8" x14ac:dyDescent="0.25">
      <c r="D763" s="92"/>
      <c r="E763" s="92"/>
      <c r="F763" s="92"/>
      <c r="G763" s="92"/>
      <c r="H763" s="92"/>
    </row>
    <row r="764" spans="4:8" x14ac:dyDescent="0.25">
      <c r="D764" s="92"/>
      <c r="E764" s="92"/>
      <c r="F764" s="92"/>
      <c r="G764" s="92"/>
      <c r="H764" s="92"/>
    </row>
    <row r="765" spans="4:8" x14ac:dyDescent="0.25">
      <c r="D765" s="92"/>
      <c r="E765" s="92"/>
      <c r="F765" s="92"/>
      <c r="G765" s="92"/>
      <c r="H765" s="92"/>
    </row>
    <row r="766" spans="4:8" x14ac:dyDescent="0.25">
      <c r="D766" s="92"/>
      <c r="E766" s="92"/>
      <c r="F766" s="92"/>
      <c r="G766" s="92"/>
      <c r="H766" s="92"/>
    </row>
    <row r="767" spans="4:8" x14ac:dyDescent="0.25">
      <c r="D767" s="92"/>
      <c r="E767" s="92"/>
      <c r="F767" s="92"/>
      <c r="G767" s="92"/>
      <c r="H767" s="92"/>
    </row>
    <row r="768" spans="4:8" x14ac:dyDescent="0.25">
      <c r="D768" s="92"/>
      <c r="E768" s="92"/>
      <c r="F768" s="92"/>
      <c r="G768" s="92"/>
      <c r="H768" s="92"/>
    </row>
    <row r="769" spans="4:8" x14ac:dyDescent="0.25">
      <c r="D769" s="92"/>
      <c r="E769" s="92"/>
      <c r="F769" s="92"/>
      <c r="G769" s="92"/>
      <c r="H769" s="92"/>
    </row>
    <row r="770" spans="4:8" x14ac:dyDescent="0.25">
      <c r="D770" s="92"/>
      <c r="E770" s="92"/>
      <c r="F770" s="92"/>
      <c r="G770" s="92"/>
      <c r="H770" s="92"/>
    </row>
    <row r="771" spans="4:8" x14ac:dyDescent="0.25">
      <c r="D771" s="92"/>
      <c r="E771" s="92"/>
      <c r="F771" s="92"/>
      <c r="G771" s="92"/>
      <c r="H771" s="92"/>
    </row>
    <row r="772" spans="4:8" x14ac:dyDescent="0.25">
      <c r="D772" s="92"/>
      <c r="E772" s="92"/>
      <c r="F772" s="92"/>
      <c r="G772" s="92"/>
      <c r="H772" s="92"/>
    </row>
    <row r="773" spans="4:8" x14ac:dyDescent="0.25">
      <c r="D773" s="92"/>
      <c r="E773" s="92"/>
      <c r="F773" s="92"/>
      <c r="G773" s="92"/>
      <c r="H773" s="92"/>
    </row>
    <row r="774" spans="4:8" x14ac:dyDescent="0.25">
      <c r="D774" s="92"/>
      <c r="E774" s="92"/>
      <c r="F774" s="92"/>
      <c r="G774" s="92"/>
      <c r="H774" s="92"/>
    </row>
    <row r="775" spans="4:8" x14ac:dyDescent="0.25">
      <c r="D775" s="92"/>
      <c r="E775" s="92"/>
      <c r="F775" s="92"/>
      <c r="G775" s="92"/>
      <c r="H775" s="92"/>
    </row>
    <row r="776" spans="4:8" x14ac:dyDescent="0.25">
      <c r="D776" s="92"/>
      <c r="E776" s="92"/>
      <c r="F776" s="92"/>
      <c r="G776" s="92"/>
      <c r="H776" s="92"/>
    </row>
    <row r="777" spans="4:8" x14ac:dyDescent="0.25">
      <c r="D777" s="92"/>
      <c r="E777" s="92"/>
      <c r="F777" s="92"/>
      <c r="G777" s="92"/>
      <c r="H777" s="92"/>
    </row>
    <row r="778" spans="4:8" x14ac:dyDescent="0.25">
      <c r="D778" s="92"/>
      <c r="E778" s="92"/>
      <c r="F778" s="92"/>
      <c r="G778" s="92"/>
      <c r="H778" s="92"/>
    </row>
    <row r="779" spans="4:8" x14ac:dyDescent="0.25">
      <c r="D779" s="92"/>
      <c r="E779" s="92"/>
      <c r="F779" s="92"/>
      <c r="G779" s="92"/>
      <c r="H779" s="92"/>
    </row>
    <row r="780" spans="4:8" x14ac:dyDescent="0.25">
      <c r="D780" s="92"/>
      <c r="E780" s="92"/>
      <c r="F780" s="92"/>
      <c r="G780" s="92"/>
      <c r="H780" s="92"/>
    </row>
    <row r="781" spans="4:8" x14ac:dyDescent="0.25">
      <c r="D781" s="92"/>
      <c r="E781" s="92"/>
      <c r="F781" s="92"/>
      <c r="G781" s="92"/>
      <c r="H781" s="92"/>
    </row>
    <row r="782" spans="4:8" x14ac:dyDescent="0.25">
      <c r="D782" s="92"/>
      <c r="E782" s="92"/>
      <c r="F782" s="92"/>
      <c r="G782" s="92"/>
      <c r="H782" s="92"/>
    </row>
    <row r="783" spans="4:8" x14ac:dyDescent="0.25">
      <c r="D783" s="92"/>
      <c r="E783" s="92"/>
      <c r="F783" s="92"/>
      <c r="G783" s="92"/>
      <c r="H783" s="92"/>
    </row>
    <row r="784" spans="4:8" x14ac:dyDescent="0.25">
      <c r="D784" s="92"/>
      <c r="E784" s="92"/>
      <c r="F784" s="92"/>
      <c r="G784" s="92"/>
      <c r="H784" s="92"/>
    </row>
    <row r="785" spans="4:8" x14ac:dyDescent="0.25">
      <c r="D785" s="92"/>
      <c r="E785" s="92"/>
      <c r="F785" s="92"/>
      <c r="G785" s="92"/>
      <c r="H785" s="92"/>
    </row>
    <row r="786" spans="4:8" x14ac:dyDescent="0.25">
      <c r="D786" s="92"/>
      <c r="E786" s="92"/>
      <c r="F786" s="92"/>
      <c r="G786" s="92"/>
      <c r="H786" s="92"/>
    </row>
    <row r="787" spans="4:8" x14ac:dyDescent="0.25">
      <c r="D787" s="92"/>
      <c r="E787" s="92"/>
      <c r="F787" s="92"/>
      <c r="G787" s="92"/>
      <c r="H787" s="92"/>
    </row>
    <row r="788" spans="4:8" x14ac:dyDescent="0.25">
      <c r="D788" s="92"/>
      <c r="E788" s="92"/>
      <c r="F788" s="92"/>
      <c r="G788" s="92"/>
      <c r="H788" s="92"/>
    </row>
    <row r="789" spans="4:8" x14ac:dyDescent="0.25">
      <c r="D789" s="92"/>
      <c r="E789" s="92"/>
      <c r="F789" s="92"/>
      <c r="G789" s="92"/>
      <c r="H789" s="92"/>
    </row>
    <row r="790" spans="4:8" x14ac:dyDescent="0.25">
      <c r="D790" s="92"/>
      <c r="E790" s="92"/>
      <c r="F790" s="92"/>
      <c r="G790" s="92"/>
      <c r="H790" s="92"/>
    </row>
    <row r="791" spans="4:8" x14ac:dyDescent="0.25">
      <c r="D791" s="92"/>
      <c r="E791" s="92"/>
      <c r="F791" s="92"/>
      <c r="G791" s="92"/>
      <c r="H791" s="92"/>
    </row>
    <row r="792" spans="4:8" x14ac:dyDescent="0.25">
      <c r="D792" s="92"/>
      <c r="E792" s="92"/>
      <c r="F792" s="92"/>
      <c r="G792" s="92"/>
      <c r="H792" s="92"/>
    </row>
    <row r="793" spans="4:8" x14ac:dyDescent="0.25">
      <c r="D793" s="92"/>
      <c r="E793" s="92"/>
      <c r="F793" s="92"/>
      <c r="G793" s="92"/>
      <c r="H793" s="92"/>
    </row>
    <row r="794" spans="4:8" x14ac:dyDescent="0.25">
      <c r="D794" s="92"/>
      <c r="E794" s="92"/>
      <c r="F794" s="92"/>
      <c r="G794" s="92"/>
      <c r="H794" s="92"/>
    </row>
    <row r="795" spans="4:8" x14ac:dyDescent="0.25">
      <c r="D795" s="92"/>
      <c r="E795" s="92"/>
      <c r="F795" s="92"/>
      <c r="G795" s="92"/>
      <c r="H795" s="92"/>
    </row>
    <row r="796" spans="4:8" x14ac:dyDescent="0.25">
      <c r="D796" s="92"/>
      <c r="E796" s="92"/>
      <c r="F796" s="92"/>
      <c r="G796" s="92"/>
      <c r="H796" s="92"/>
    </row>
    <row r="797" spans="4:8" x14ac:dyDescent="0.25">
      <c r="D797" s="92"/>
      <c r="E797" s="92"/>
      <c r="F797" s="92"/>
      <c r="G797" s="92"/>
      <c r="H797" s="92"/>
    </row>
    <row r="798" spans="4:8" x14ac:dyDescent="0.25">
      <c r="D798" s="92"/>
      <c r="E798" s="92"/>
      <c r="F798" s="92"/>
      <c r="G798" s="92"/>
      <c r="H798" s="92"/>
    </row>
    <row r="799" spans="4:8" x14ac:dyDescent="0.25">
      <c r="D799" s="92"/>
      <c r="E799" s="92"/>
      <c r="F799" s="92"/>
      <c r="G799" s="92"/>
      <c r="H799" s="92"/>
    </row>
    <row r="800" spans="4:8" x14ac:dyDescent="0.25">
      <c r="D800" s="92"/>
      <c r="E800" s="92"/>
      <c r="F800" s="92"/>
      <c r="G800" s="92"/>
      <c r="H800" s="92"/>
    </row>
    <row r="801" spans="4:8" x14ac:dyDescent="0.25">
      <c r="D801" s="92"/>
      <c r="E801" s="92"/>
      <c r="F801" s="92"/>
      <c r="G801" s="92"/>
      <c r="H801" s="92"/>
    </row>
    <row r="802" spans="4:8" x14ac:dyDescent="0.25">
      <c r="D802" s="92"/>
      <c r="E802" s="92"/>
      <c r="F802" s="92"/>
      <c r="G802" s="92"/>
      <c r="H802" s="92"/>
    </row>
    <row r="803" spans="4:8" x14ac:dyDescent="0.25">
      <c r="D803" s="92"/>
      <c r="E803" s="92"/>
      <c r="F803" s="92"/>
      <c r="G803" s="92"/>
      <c r="H803" s="92"/>
    </row>
    <row r="804" spans="4:8" x14ac:dyDescent="0.25">
      <c r="D804" s="92"/>
      <c r="E804" s="92"/>
      <c r="F804" s="92"/>
      <c r="G804" s="92"/>
      <c r="H804" s="92"/>
    </row>
    <row r="805" spans="4:8" x14ac:dyDescent="0.25">
      <c r="D805" s="92"/>
      <c r="E805" s="92"/>
      <c r="F805" s="92"/>
      <c r="G805" s="92"/>
      <c r="H805" s="92"/>
    </row>
    <row r="806" spans="4:8" x14ac:dyDescent="0.25">
      <c r="D806" s="92"/>
      <c r="E806" s="92"/>
      <c r="F806" s="92"/>
      <c r="G806" s="92"/>
      <c r="H806" s="92"/>
    </row>
    <row r="807" spans="4:8" x14ac:dyDescent="0.25">
      <c r="D807" s="92"/>
      <c r="E807" s="92"/>
      <c r="F807" s="92"/>
      <c r="G807" s="92"/>
      <c r="H807" s="92"/>
    </row>
    <row r="808" spans="4:8" x14ac:dyDescent="0.25">
      <c r="D808" s="92"/>
      <c r="E808" s="92"/>
      <c r="F808" s="92"/>
      <c r="G808" s="92"/>
      <c r="H808" s="92"/>
    </row>
    <row r="809" spans="4:8" x14ac:dyDescent="0.25">
      <c r="D809" s="92"/>
      <c r="E809" s="92"/>
      <c r="F809" s="92"/>
      <c r="G809" s="92"/>
      <c r="H809" s="92"/>
    </row>
    <row r="810" spans="4:8" x14ac:dyDescent="0.25">
      <c r="D810" s="92"/>
      <c r="E810" s="92"/>
      <c r="F810" s="92"/>
      <c r="G810" s="92"/>
      <c r="H810" s="92"/>
    </row>
    <row r="811" spans="4:8" x14ac:dyDescent="0.25">
      <c r="D811" s="92"/>
      <c r="E811" s="92"/>
      <c r="F811" s="92"/>
      <c r="G811" s="92"/>
      <c r="H811" s="92"/>
    </row>
    <row r="812" spans="4:8" x14ac:dyDescent="0.25">
      <c r="D812" s="92"/>
      <c r="E812" s="92"/>
      <c r="F812" s="92"/>
      <c r="G812" s="92"/>
      <c r="H812" s="92"/>
    </row>
    <row r="813" spans="4:8" x14ac:dyDescent="0.25">
      <c r="D813" s="92"/>
      <c r="E813" s="92"/>
      <c r="F813" s="92"/>
      <c r="G813" s="92"/>
      <c r="H813" s="92"/>
    </row>
    <row r="814" spans="4:8" x14ac:dyDescent="0.25">
      <c r="D814" s="92"/>
      <c r="E814" s="92"/>
      <c r="F814" s="92"/>
      <c r="G814" s="92"/>
      <c r="H814" s="92"/>
    </row>
    <row r="815" spans="4:8" x14ac:dyDescent="0.25">
      <c r="D815" s="92"/>
      <c r="E815" s="92"/>
      <c r="F815" s="92"/>
      <c r="G815" s="92"/>
      <c r="H815" s="92"/>
    </row>
    <row r="816" spans="4:8" x14ac:dyDescent="0.25">
      <c r="D816" s="92"/>
      <c r="E816" s="92"/>
      <c r="F816" s="92"/>
      <c r="G816" s="92"/>
      <c r="H816" s="92"/>
    </row>
    <row r="817" spans="4:8" x14ac:dyDescent="0.25">
      <c r="D817" s="92"/>
      <c r="E817" s="92"/>
      <c r="F817" s="92"/>
      <c r="G817" s="92"/>
      <c r="H817" s="92"/>
    </row>
    <row r="818" spans="4:8" x14ac:dyDescent="0.25">
      <c r="D818" s="92"/>
      <c r="E818" s="92"/>
      <c r="F818" s="92"/>
      <c r="G818" s="92"/>
      <c r="H818" s="92"/>
    </row>
    <row r="819" spans="4:8" x14ac:dyDescent="0.25">
      <c r="D819" s="92"/>
      <c r="E819" s="92"/>
      <c r="F819" s="92"/>
      <c r="G819" s="92"/>
      <c r="H819" s="92"/>
    </row>
    <row r="820" spans="4:8" x14ac:dyDescent="0.25">
      <c r="D820" s="92"/>
      <c r="E820" s="92"/>
      <c r="F820" s="92"/>
      <c r="G820" s="92"/>
      <c r="H820" s="92"/>
    </row>
    <row r="821" spans="4:8" x14ac:dyDescent="0.25">
      <c r="D821" s="92"/>
      <c r="E821" s="92"/>
      <c r="F821" s="92"/>
      <c r="G821" s="92"/>
      <c r="H821" s="92"/>
    </row>
    <row r="822" spans="4:8" x14ac:dyDescent="0.25">
      <c r="D822" s="92"/>
      <c r="E822" s="92"/>
      <c r="F822" s="92"/>
      <c r="G822" s="92"/>
      <c r="H822" s="92"/>
    </row>
    <row r="823" spans="4:8" x14ac:dyDescent="0.25">
      <c r="D823" s="92"/>
      <c r="E823" s="92"/>
      <c r="F823" s="92"/>
      <c r="G823" s="92"/>
      <c r="H823" s="92"/>
    </row>
    <row r="824" spans="4:8" x14ac:dyDescent="0.25">
      <c r="D824" s="92"/>
      <c r="E824" s="92"/>
      <c r="F824" s="92"/>
      <c r="G824" s="92"/>
      <c r="H824" s="92"/>
    </row>
    <row r="825" spans="4:8" x14ac:dyDescent="0.25">
      <c r="D825" s="92"/>
      <c r="E825" s="92"/>
      <c r="F825" s="92"/>
      <c r="G825" s="92"/>
      <c r="H825" s="92"/>
    </row>
    <row r="826" spans="4:8" x14ac:dyDescent="0.25">
      <c r="D826" s="92"/>
      <c r="E826" s="92"/>
      <c r="F826" s="92"/>
      <c r="G826" s="92"/>
      <c r="H826" s="92"/>
    </row>
    <row r="827" spans="4:8" x14ac:dyDescent="0.25">
      <c r="D827" s="92"/>
      <c r="E827" s="92"/>
      <c r="F827" s="92"/>
      <c r="G827" s="92"/>
      <c r="H827" s="92"/>
    </row>
    <row r="828" spans="4:8" x14ac:dyDescent="0.25">
      <c r="D828" s="92"/>
      <c r="E828" s="92"/>
      <c r="F828" s="92"/>
      <c r="G828" s="92"/>
      <c r="H828" s="92"/>
    </row>
    <row r="829" spans="4:8" x14ac:dyDescent="0.25">
      <c r="D829" s="92"/>
      <c r="E829" s="92"/>
      <c r="F829" s="92"/>
      <c r="G829" s="92"/>
      <c r="H829" s="92"/>
    </row>
    <row r="830" spans="4:8" x14ac:dyDescent="0.25">
      <c r="D830" s="92"/>
      <c r="E830" s="92"/>
      <c r="F830" s="92"/>
      <c r="G830" s="92"/>
      <c r="H830" s="92"/>
    </row>
    <row r="831" spans="4:8" x14ac:dyDescent="0.25">
      <c r="D831" s="92"/>
      <c r="E831" s="92"/>
      <c r="F831" s="92"/>
      <c r="G831" s="92"/>
      <c r="H831" s="92"/>
    </row>
    <row r="832" spans="4:8" x14ac:dyDescent="0.25">
      <c r="D832" s="92"/>
      <c r="E832" s="92"/>
      <c r="F832" s="92"/>
      <c r="G832" s="92"/>
      <c r="H832" s="92"/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B66D-5063-435B-9C25-FDF15505589E}">
  <sheetPr codeName="Foglio4"/>
  <dimension ref="B2:C35"/>
  <sheetViews>
    <sheetView workbookViewId="0">
      <selection activeCell="B16" sqref="B16"/>
    </sheetView>
  </sheetViews>
  <sheetFormatPr defaultColWidth="8.85546875" defaultRowHeight="15" x14ac:dyDescent="0.25"/>
  <cols>
    <col min="2" max="2" width="36" style="74" customWidth="1"/>
    <col min="3" max="3" width="65.85546875" bestFit="1" customWidth="1"/>
    <col min="5" max="5" width="11.42578125" bestFit="1" customWidth="1"/>
    <col min="7" max="7" width="28.42578125" customWidth="1"/>
  </cols>
  <sheetData>
    <row r="2" spans="2:3" ht="45" x14ac:dyDescent="0.25">
      <c r="B2" s="20" t="s">
        <v>85</v>
      </c>
      <c r="C2" s="101" t="s">
        <v>276</v>
      </c>
    </row>
    <row r="3" spans="2:3" ht="15.75" x14ac:dyDescent="0.25">
      <c r="B3" s="111">
        <f>SUMIF(Quadro_Economico!D$12:$D$24,"costi di esecuzione dell’intervento",Quadro_Economico!$C12:$C24)</f>
        <v>0</v>
      </c>
      <c r="C3" s="14" t="s">
        <v>83</v>
      </c>
    </row>
    <row r="4" spans="2:3" ht="15.75" x14ac:dyDescent="0.25">
      <c r="B4" s="111">
        <f>SUMIF(Quadro_Economico!D$12:$D$24,"costi di allestimento ",Quadro_Economico!$C12:$C24)</f>
        <v>0</v>
      </c>
      <c r="C4" s="14" t="s">
        <v>84</v>
      </c>
    </row>
    <row r="5" spans="2:3" ht="15.75" x14ac:dyDescent="0.25">
      <c r="B5" s="111">
        <f>SUMIF(Quadro_Economico!D$12:$D$24,"IVA1 sui costi di esecuzione/allestimento dei CDR /Stazioni (solo se costituisce un costo non recuperabile per il richiedente)",Quadro_Economico!$C12:$C24)</f>
        <v>0</v>
      </c>
      <c r="C5" s="15" t="s">
        <v>279</v>
      </c>
    </row>
    <row r="6" spans="2:3" ht="15.75" x14ac:dyDescent="0.25">
      <c r="B6" s="112">
        <f>SUBTOTAL(109,B3:B5)</f>
        <v>0</v>
      </c>
      <c r="C6" s="14" t="s">
        <v>286</v>
      </c>
    </row>
    <row r="7" spans="2:3" ht="15.75" x14ac:dyDescent="0.25">
      <c r="B7" s="112">
        <f>B6*0.2</f>
        <v>0</v>
      </c>
      <c r="C7" s="14" t="s">
        <v>319</v>
      </c>
    </row>
    <row r="8" spans="2:3" ht="15.75" x14ac:dyDescent="0.25">
      <c r="B8" s="112">
        <f>B6*0.05</f>
        <v>0</v>
      </c>
      <c r="C8" s="15" t="s">
        <v>320</v>
      </c>
    </row>
    <row r="9" spans="2:3" ht="15.75" x14ac:dyDescent="0.25">
      <c r="B9" s="112">
        <f>B6*0.2</f>
        <v>0</v>
      </c>
      <c r="C9" s="15" t="s">
        <v>321</v>
      </c>
    </row>
    <row r="10" spans="2:3" ht="15.75" x14ac:dyDescent="0.25">
      <c r="B10" s="111">
        <f>SUMIF(Quadro_Economico!D$12:$D$24,"spese tecniche (max 20% dei costi di esecuzione/allestimento)",Quadro_Economico!$C12:$C24)</f>
        <v>0</v>
      </c>
      <c r="C10" s="15" t="s">
        <v>280</v>
      </c>
    </row>
    <row r="11" spans="2:3" ht="15.75" x14ac:dyDescent="0.25">
      <c r="B11" s="111">
        <f>SUMIF(Quadro_Economico!D$12:$D$24,"spese di promozione ed informazione alla cittadinanza (max 5% dei costi di esecuzione/allestimento)",Quadro_Economico!$C12:$C24)</f>
        <v>0</v>
      </c>
      <c r="C11" s="15" t="s">
        <v>281</v>
      </c>
    </row>
    <row r="12" spans="2:3" ht="15.75" x14ac:dyDescent="0.25">
      <c r="B12" s="111">
        <f>SUMIF(Quadro_Economico!D$12:$D$24,"costi per l’acquisizione delle aree (max 20% dei costi di esecuzione/allestimento)",Quadro_Economico!$C12:$C24)</f>
        <v>0</v>
      </c>
      <c r="C12" s="15" t="s">
        <v>282</v>
      </c>
    </row>
    <row r="13" spans="2:3" ht="15.75" x14ac:dyDescent="0.25">
      <c r="B13" s="113">
        <f>SUMIF(Quadro_Economico!D$12:$D$24,"IVA2 altri costi (solo se costituisce un costo non recuperabile per il richiedente)",Quadro_Economico!$C12:$C24)</f>
        <v>0</v>
      </c>
      <c r="C13" s="100" t="s">
        <v>93</v>
      </c>
    </row>
    <row r="15" spans="2:3" ht="30" x14ac:dyDescent="0.25">
      <c r="B15" s="146" t="s">
        <v>80</v>
      </c>
      <c r="C15" s="147" t="s">
        <v>276</v>
      </c>
    </row>
    <row r="16" spans="2:3" ht="15.75" x14ac:dyDescent="0.25">
      <c r="B16" s="111">
        <f>SUMIF(Quadro_Economico!D$32:$D$42,"Spesa Ammissibile (con descrizione di dettaglio)",Quadro_Economico!$C32:$C42)</f>
        <v>0</v>
      </c>
      <c r="C16" s="14" t="s">
        <v>100</v>
      </c>
    </row>
    <row r="17" spans="2:3" ht="15.75" x14ac:dyDescent="0.25">
      <c r="B17" s="111">
        <f>SUMIF(Quadro_Economico!D$32:$D$42,"IVA su spesa ammissibile (solo se costituisce un costo non recuperabile per il richiedente)",Quadro_Economico!$C32:$C42)</f>
        <v>0</v>
      </c>
      <c r="C17" s="14" t="s">
        <v>101</v>
      </c>
    </row>
    <row r="18" spans="2:3" ht="15.75" x14ac:dyDescent="0.25">
      <c r="B18" s="113">
        <f>SUMIF(Quadro_Economico!D$32:$D$42,"Spese non Ammissibili (IVA se recuperabile, ecc…)",Quadro_Economico!$C32:$C42)</f>
        <v>0</v>
      </c>
      <c r="C18" s="102" t="s">
        <v>102</v>
      </c>
    </row>
    <row r="28" spans="2:3" ht="15" customHeight="1" x14ac:dyDescent="0.25"/>
    <row r="29" spans="2:3" ht="30.75" customHeight="1" x14ac:dyDescent="0.25"/>
    <row r="35" ht="65.25" customHeight="1" x14ac:dyDescent="0.25"/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6E25-9B7C-4AFB-ABBC-0931EBFDBBD7}">
  <sheetPr codeName="Foglio5"/>
  <dimension ref="A1:P31"/>
  <sheetViews>
    <sheetView zoomScale="130" zoomScaleNormal="130" workbookViewId="0">
      <selection activeCell="D23" sqref="D23:E23"/>
    </sheetView>
  </sheetViews>
  <sheetFormatPr defaultColWidth="8.85546875" defaultRowHeight="15" x14ac:dyDescent="0.25"/>
  <cols>
    <col min="1" max="1" width="4.42578125" customWidth="1"/>
    <col min="2" max="2" width="28.28515625" customWidth="1"/>
    <col min="3" max="3" width="9.42578125" bestFit="1" customWidth="1"/>
    <col min="4" max="4" width="12.140625" customWidth="1"/>
    <col min="5" max="5" width="13.28515625" bestFit="1" customWidth="1"/>
    <col min="6" max="6" width="11.28515625" customWidth="1"/>
    <col min="7" max="7" width="11.140625" style="12" bestFit="1" customWidth="1"/>
    <col min="8" max="8" width="18.140625" bestFit="1" customWidth="1"/>
    <col min="9" max="9" width="8" bestFit="1" customWidth="1"/>
    <col min="10" max="10" width="8.42578125" bestFit="1" customWidth="1"/>
    <col min="11" max="11" width="9.42578125" customWidth="1"/>
  </cols>
  <sheetData>
    <row r="1" spans="1:16" s="9" customFormat="1" ht="15.75" customHeight="1" thickBot="1" x14ac:dyDescent="0.3">
      <c r="A1" s="13"/>
      <c r="B1" s="300" t="s">
        <v>295</v>
      </c>
      <c r="C1" s="300"/>
      <c r="D1" s="300"/>
      <c r="E1" s="300"/>
      <c r="F1" s="12"/>
      <c r="G1" s="12"/>
      <c r="H1" s="300" t="s">
        <v>306</v>
      </c>
      <c r="I1" s="300"/>
      <c r="J1" s="300"/>
      <c r="K1" s="300"/>
      <c r="L1" s="92"/>
      <c r="M1" s="92"/>
      <c r="N1" s="92"/>
      <c r="O1" s="92"/>
      <c r="P1" s="92"/>
    </row>
    <row r="2" spans="1:16" s="9" customFormat="1" ht="45" x14ac:dyDescent="0.25">
      <c r="A2" s="13"/>
      <c r="B2" s="105" t="s">
        <v>267</v>
      </c>
      <c r="C2" s="94" t="s">
        <v>268</v>
      </c>
      <c r="D2" s="94" t="s">
        <v>110</v>
      </c>
      <c r="E2" s="94" t="s">
        <v>111</v>
      </c>
      <c r="F2" s="12"/>
      <c r="G2" s="12"/>
      <c r="H2" s="301"/>
      <c r="I2" s="303" t="s">
        <v>305</v>
      </c>
      <c r="J2" s="304"/>
      <c r="K2" s="305"/>
      <c r="L2" s="92"/>
      <c r="M2" s="92"/>
      <c r="N2" s="92"/>
      <c r="O2" s="92"/>
      <c r="P2" s="92"/>
    </row>
    <row r="3" spans="1:16" s="9" customFormat="1" ht="15.75" customHeight="1" thickBot="1" x14ac:dyDescent="0.3">
      <c r="A3" s="13"/>
      <c r="B3" s="104">
        <f>IF(COUNTIF(DOMANDA_BANDO!F24:G29,"ERRORE, COMUNE GIA' INSERITO")&gt;0,"",Comune_1)</f>
        <v>0</v>
      </c>
      <c r="C3" s="96" t="str">
        <f>IFERROR(VLOOKUP(B3,Elenco_Comuni[[#All],[Comune]:[Supporto %RD]],5,FALSE),"")</f>
        <v/>
      </c>
      <c r="D3" s="97" t="str">
        <f>IFERROR(VLOOKUP(B3,Elenco_Comuni[[#All],[Comune]:[Supporto %RD]],3,FALSE),"")</f>
        <v/>
      </c>
      <c r="E3" s="97" t="str">
        <f>IFERROR(VLOOKUP(B3,Elenco_Comuni[[#All],[Comune]:[Supporto %RD]],4,FALSE),"")</f>
        <v/>
      </c>
      <c r="F3" s="12"/>
      <c r="G3" s="12"/>
      <c r="H3" s="302"/>
      <c r="I3" s="306"/>
      <c r="J3" s="307"/>
      <c r="K3" s="308"/>
      <c r="L3" s="92"/>
      <c r="M3" s="92"/>
      <c r="N3" s="92"/>
      <c r="O3" s="92"/>
      <c r="P3" s="92"/>
    </row>
    <row r="4" spans="1:16" s="9" customFormat="1" ht="32.25" thickBot="1" x14ac:dyDescent="0.3">
      <c r="A4" s="13"/>
      <c r="B4" s="148">
        <f>IF(COUNTIF(DOMANDA_BANDO!F24:G29, "ERRORE, COMUNE GIA' INSERITO") &gt; 0, "", [0]!Comune_2)</f>
        <v>0</v>
      </c>
      <c r="C4" s="96" t="str">
        <f>IFERROR(VLOOKUP(B4,Elenco_Comuni[[#All],[Comune]:[Supporto %RD]],5,FALSE),"")</f>
        <v/>
      </c>
      <c r="D4" s="97" t="str">
        <f>IFERROR(VLOOKUP(B4,Elenco_Comuni[[#All],[Comune]:[Supporto %RD]],3,FALSE),"")</f>
        <v/>
      </c>
      <c r="E4" s="97" t="str">
        <f>IFERROR(VLOOKUP(B4,Elenco_Comuni[[#All],[Comune]:[Supporto %RD]],4,FALSE),"")</f>
        <v/>
      </c>
      <c r="F4" s="12"/>
      <c r="G4" s="12"/>
      <c r="H4" s="123" t="s">
        <v>269</v>
      </c>
      <c r="I4" s="120" t="s">
        <v>270</v>
      </c>
      <c r="J4" s="122" t="s">
        <v>283</v>
      </c>
      <c r="K4" s="120" t="s">
        <v>271</v>
      </c>
      <c r="L4" s="92"/>
      <c r="M4" s="92"/>
      <c r="N4" s="92"/>
      <c r="O4" s="92"/>
      <c r="P4" s="92"/>
    </row>
    <row r="5" spans="1:16" s="9" customFormat="1" ht="15.75" thickBot="1" x14ac:dyDescent="0.3">
      <c r="A5" s="13"/>
      <c r="B5" s="104">
        <f>IF(COUNTIF(DOMANDA_BANDO!F25:G30, "ERRORE, COMUNE GIA' INSERITO") &gt; 0, "", [0]!Comune_3)</f>
        <v>0</v>
      </c>
      <c r="C5" s="96" t="str">
        <f>IFERROR(VLOOKUP(B5,Elenco_Comuni[[#All],[Comune]:[Supporto %RD]],5,FALSE),"")</f>
        <v/>
      </c>
      <c r="D5" s="97" t="str">
        <f>IFERROR(VLOOKUP(B5,Elenco_Comuni[[#All],[Comune]:[Supporto %RD]],3,FALSE),"")</f>
        <v/>
      </c>
      <c r="E5" s="97" t="str">
        <f>IFERROR(VLOOKUP(B5,Elenco_Comuni[[#All],[Comune]:[Supporto %RD]],4,FALSE),"")</f>
        <v/>
      </c>
      <c r="F5" s="12"/>
      <c r="G5" s="12"/>
      <c r="H5" s="119" t="s">
        <v>272</v>
      </c>
      <c r="I5" s="121">
        <v>0.8</v>
      </c>
      <c r="J5" s="121">
        <v>0.9</v>
      </c>
      <c r="K5" s="121">
        <v>1</v>
      </c>
      <c r="L5" s="92"/>
      <c r="M5" s="92"/>
      <c r="N5" s="92"/>
      <c r="O5" s="92"/>
      <c r="P5" s="92"/>
    </row>
    <row r="6" spans="1:16" s="9" customFormat="1" ht="15.75" thickBot="1" x14ac:dyDescent="0.3">
      <c r="A6" s="13"/>
      <c r="B6" s="104">
        <f>IF(COUNTIF(DOMANDA_BANDO!F26:G31, "ERRORE, COMUNE GIA' INSERITO") &gt; 0, "", [0]!Comune_4)</f>
        <v>0</v>
      </c>
      <c r="C6" s="96" t="str">
        <f>IFERROR(VLOOKUP(B6,Elenco_Comuni[[#All],[Comune]:[Supporto %RD]],5,FALSE),"")</f>
        <v/>
      </c>
      <c r="D6" s="97" t="str">
        <f>IFERROR(VLOOKUP(B6,Elenco_Comuni[[#All],[Comune]:[Supporto %RD]],3,FALSE),"")</f>
        <v/>
      </c>
      <c r="E6" s="97" t="str">
        <f>IFERROR(VLOOKUP(B6,Elenco_Comuni[[#All],[Comune]:[Supporto %RD]],4,FALSE),"")</f>
        <v/>
      </c>
      <c r="F6" s="12"/>
      <c r="G6" s="12"/>
      <c r="H6" s="119" t="s">
        <v>290</v>
      </c>
      <c r="I6" s="121">
        <v>0.6</v>
      </c>
      <c r="J6" s="121">
        <v>0.7</v>
      </c>
      <c r="K6" s="121">
        <v>0.8</v>
      </c>
      <c r="L6" s="92"/>
      <c r="M6" s="92"/>
      <c r="N6" s="92"/>
      <c r="O6" s="92"/>
      <c r="P6" s="92"/>
    </row>
    <row r="7" spans="1:16" s="9" customFormat="1" ht="15.75" thickBot="1" x14ac:dyDescent="0.3">
      <c r="A7" s="13"/>
      <c r="B7" s="104">
        <f>IF(COUNTIF(DOMANDA_BANDO!F27:G32, "ERRORE, COMUNE GIA' INSERITO") &gt; 0, "", [0]!Comune_5)</f>
        <v>0</v>
      </c>
      <c r="C7" s="96" t="str">
        <f>IFERROR(VLOOKUP(B7,Elenco_Comuni[[#All],[Comune]:[Supporto %RD]],5,FALSE),"")</f>
        <v/>
      </c>
      <c r="D7" s="97" t="str">
        <f>IFERROR(VLOOKUP(B7,Elenco_Comuni[[#All],[Comune]:[Supporto %RD]],3,FALSE),"")</f>
        <v/>
      </c>
      <c r="E7" s="97" t="str">
        <f>IFERROR(VLOOKUP(B7,Elenco_Comuni[[#All],[Comune]:[Supporto %RD]],4,FALSE),"")</f>
        <v/>
      </c>
      <c r="F7" s="12"/>
      <c r="G7" s="12"/>
      <c r="H7" s="119" t="s">
        <v>291</v>
      </c>
      <c r="I7" s="121">
        <v>0.5</v>
      </c>
      <c r="J7" s="121">
        <v>0.6</v>
      </c>
      <c r="K7" s="121">
        <v>0.7</v>
      </c>
      <c r="L7" s="92"/>
      <c r="M7" s="92"/>
      <c r="N7" s="92"/>
      <c r="O7" s="92"/>
      <c r="P7" s="92"/>
    </row>
    <row r="8" spans="1:16" s="9" customFormat="1" x14ac:dyDescent="0.25">
      <c r="A8" s="13"/>
      <c r="B8" s="104">
        <f>IF(COUNTIF(DOMANDA_BANDO!F28:G33, "ERRORE, COMUNE GIA' INSERITO") &gt; 0, "", [0]!Comune_6)</f>
        <v>0</v>
      </c>
      <c r="C8" s="96" t="str">
        <f>IFERROR(VLOOKUP(B8,Elenco_Comuni[[#All],[Comune]:[Supporto %RD]],5,FALSE),"")</f>
        <v/>
      </c>
      <c r="D8" s="97" t="str">
        <f>IFERROR(VLOOKUP(B8,Elenco_Comuni[[#All],[Comune]:[Supporto %RD]],3,FALSE),"")</f>
        <v/>
      </c>
      <c r="E8" s="97" t="str">
        <f>IFERROR(VLOOKUP(B8,Elenco_Comuni[[#All],[Comune]:[Supporto %RD]],4,FALSE),"")</f>
        <v/>
      </c>
      <c r="F8" s="12"/>
      <c r="G8" s="12"/>
      <c r="H8" s="92"/>
      <c r="I8" s="92"/>
      <c r="J8" s="92"/>
      <c r="K8" s="92"/>
      <c r="L8" s="92"/>
      <c r="M8" s="92"/>
      <c r="N8" s="92"/>
      <c r="O8" s="92"/>
      <c r="P8" s="92"/>
    </row>
    <row r="9" spans="1:16" s="9" customFormat="1" x14ac:dyDescent="0.25">
      <c r="A9" s="13"/>
      <c r="B9" s="104">
        <f>IF(COUNTIF(DOMANDA_BANDO!F29:G34, "ERRORE, COMUNE GIA' INSERITO") &gt; 0, "", [0]!COmune_7)</f>
        <v>0</v>
      </c>
      <c r="C9" s="98" t="str">
        <f>IFERROR(VLOOKUP(B9,Elenco_Comuni[[#All],[Comune]:[Supporto %RD]],5,FALSE),"")</f>
        <v/>
      </c>
      <c r="D9" s="99" t="str">
        <f>IFERROR(VLOOKUP(B9,Elenco_Comuni[[#All],[Comune]:[Supporto %RD]],3,FALSE),"")</f>
        <v/>
      </c>
      <c r="E9" s="97" t="str">
        <f>IFERROR(VLOOKUP(B9,Elenco_Comuni[[#All],[Comune]:[Supporto %RD]],4,FALSE),"")</f>
        <v/>
      </c>
      <c r="F9" s="12"/>
      <c r="G9" s="12"/>
      <c r="H9" s="12"/>
      <c r="I9" s="12"/>
      <c r="J9" s="12"/>
      <c r="K9" s="12"/>
      <c r="L9" s="12"/>
      <c r="M9" s="12"/>
      <c r="N9" s="92"/>
      <c r="O9" s="92"/>
      <c r="P9" s="92"/>
    </row>
    <row r="10" spans="1:16" s="9" customFormat="1" x14ac:dyDescent="0.25">
      <c r="A10" s="13"/>
      <c r="B10" s="93">
        <f t="array" ref="B10">SUM(IF(FREQUENCY(IF(Tabella7[comuni partecipanti]&lt;&gt;"", IF(Tabella7[comuni partecipanti]&lt;&gt;0, MATCH(Tabella7[comuni partecipanti], Tabella7[comuni partecipanti], 0))), ROW(Tabella7[comuni partecipanti])-MIN(ROW(Tabella7[comuni partecipanti]))+1)=1, 1))</f>
        <v>0</v>
      </c>
      <c r="C10" s="144" t="str">
        <f>IFERROR((D10/E10),"")</f>
        <v/>
      </c>
      <c r="D10" s="95">
        <f>SUM(Tabella7[Abitanti residenti 2023])</f>
        <v>0</v>
      </c>
      <c r="E10" s="95">
        <f>SUBTOTAL(109,Tabella7[Abitanti equivalenti 2022])</f>
        <v>0</v>
      </c>
      <c r="F10"/>
      <c r="G10" s="12"/>
      <c r="H10" s="12"/>
      <c r="I10" s="12"/>
      <c r="J10" s="12"/>
      <c r="K10" s="12"/>
      <c r="L10" s="12"/>
      <c r="M10" s="12"/>
      <c r="N10" s="92"/>
      <c r="O10" s="92"/>
      <c r="P10" s="92"/>
    </row>
    <row r="11" spans="1:16" s="9" customFormat="1" x14ac:dyDescent="0.25">
      <c r="A11" s="13"/>
      <c r="B11" s="93"/>
      <c r="C11" s="93"/>
      <c r="D11" s="143" t="str">
        <f>IFERROR(AVERAGE(D3:D9),"")</f>
        <v/>
      </c>
      <c r="E11" s="289" t="s">
        <v>307</v>
      </c>
      <c r="F11" s="289"/>
      <c r="G11" s="289"/>
      <c r="H11" s="289"/>
      <c r="I11" s="289"/>
      <c r="J11" s="289"/>
      <c r="K11" s="290"/>
      <c r="L11" s="12"/>
      <c r="M11" s="12"/>
      <c r="N11" s="92"/>
      <c r="O11" s="92"/>
      <c r="P11" s="92"/>
    </row>
    <row r="12" spans="1:16" s="9" customFormat="1" x14ac:dyDescent="0.25">
      <c r="A12" s="13"/>
      <c r="B12" s="9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92"/>
      <c r="O12" s="92"/>
      <c r="P12" s="92"/>
    </row>
    <row r="13" spans="1:16" s="9" customFormat="1" x14ac:dyDescent="0.25">
      <c r="A13" s="13"/>
      <c r="B13" s="85"/>
      <c r="C13" s="12"/>
      <c r="D13" s="106" t="str">
        <f>IFERROR(IF(OR(C10="",D11=""),"",IF(AND(C10 &lt;0.3, D11&lt; 1000), 0.8, "")),"")</f>
        <v/>
      </c>
      <c r="E13" s="106" t="str">
        <f>IFERROR(IF(OR(C10="",D11=""),"",IF(AND(C10 &gt;=0.3,C10&lt;=0.6, D11&lt;1000), 0.9, "")),"")</f>
        <v/>
      </c>
      <c r="F13" s="106" t="str">
        <f>IFERROR(IF(OR(C10="",D11=""),"",IF(AND(C10&gt;0.6, D11&lt;1000), 1, "")),"")</f>
        <v/>
      </c>
      <c r="G13" s="12"/>
      <c r="H13" s="12"/>
      <c r="I13" s="12"/>
      <c r="J13" s="12"/>
      <c r="K13" s="12"/>
      <c r="L13" s="12"/>
      <c r="M13" s="12"/>
      <c r="N13" s="92"/>
      <c r="O13" s="92"/>
      <c r="P13" s="92"/>
    </row>
    <row r="14" spans="1:16" s="9" customFormat="1" x14ac:dyDescent="0.25">
      <c r="A14" s="13"/>
      <c r="B14" s="85"/>
      <c r="C14" s="12"/>
      <c r="D14" s="106" t="str">
        <f>IFERROR(IF(OR(C10="",D11=""),"",IF(AND(C10 &lt;0.3, D11&gt;=1000, D11&lt;=5000), 0.6, "")),"")</f>
        <v/>
      </c>
      <c r="E14" s="106" t="str">
        <f>IFERROR(IF(OR(C10="",D11=""),"",IF(AND(C10 &gt;=0.3, C10&lt;=0.6, D11&gt;= 1000, D11&lt;= 5000), 0.7, "")),"")</f>
        <v/>
      </c>
      <c r="F14" s="106" t="str">
        <f>IFERROR(IF(OR(C10="",D11=""),"",IF(AND(C10&gt;0.6, D11&gt;= 1000, D11&lt;= 5000), 0.8, "")),"")</f>
        <v/>
      </c>
      <c r="G14" s="12"/>
      <c r="H14" s="145"/>
      <c r="I14" s="12"/>
      <c r="J14" s="12"/>
      <c r="K14" s="12"/>
      <c r="L14" s="12"/>
      <c r="M14" s="12"/>
      <c r="N14" s="92"/>
      <c r="O14" s="92"/>
      <c r="P14" s="92"/>
    </row>
    <row r="15" spans="1:16" s="9" customFormat="1" x14ac:dyDescent="0.25">
      <c r="A15" s="13"/>
      <c r="B15" s="85"/>
      <c r="C15" s="85"/>
      <c r="D15" s="106" t="str">
        <f>IFERROR(IF(OR(C10="",D11=""),"",IF(AND(C10&lt;0.3,D11&gt;5000), 0.5, "")),"")</f>
        <v/>
      </c>
      <c r="E15" s="142" t="str">
        <f>IFERROR(IF(OR(C10="",D11=""),"",IF(AND(C10 &gt;=0.3,C10&lt;=0.6,D11&gt; 5000), 0.6, "")),"")</f>
        <v/>
      </c>
      <c r="F15" s="106" t="str">
        <f>IFERROR(IF(OR(C10="",D11=""),"",IF(AND(C10&gt;0.6,D11&gt;5000),0.7,"")),"")</f>
        <v/>
      </c>
      <c r="G15" s="12"/>
      <c r="H15" s="12"/>
      <c r="I15" s="12"/>
      <c r="J15" s="12"/>
      <c r="K15" s="12"/>
      <c r="L15" s="12"/>
      <c r="M15" s="92"/>
      <c r="N15" s="92"/>
      <c r="O15" s="92"/>
    </row>
    <row r="16" spans="1:16" s="9" customFormat="1" ht="32.25" customHeight="1" x14ac:dyDescent="0.25">
      <c r="A16" s="13"/>
      <c r="B16" s="85"/>
      <c r="C16" s="85"/>
      <c r="D16" s="154">
        <f>IFERROR(MIN(D13:F15),"")</f>
        <v>0</v>
      </c>
      <c r="E16" s="291" t="s">
        <v>292</v>
      </c>
      <c r="F16" s="292"/>
      <c r="G16" s="292"/>
      <c r="H16" s="292"/>
      <c r="I16" s="292"/>
      <c r="J16" s="292"/>
      <c r="K16" s="293"/>
      <c r="L16" s="12"/>
      <c r="M16" s="12"/>
      <c r="N16" s="92"/>
      <c r="O16" s="92"/>
      <c r="P16" s="92"/>
    </row>
    <row r="17" spans="1:16" s="9" customFormat="1" ht="16.5" thickBot="1" x14ac:dyDescent="0.3">
      <c r="A17" s="13"/>
      <c r="B17" s="85"/>
      <c r="C17" s="85"/>
      <c r="D17" s="42"/>
      <c r="E17" s="12"/>
      <c r="F17" s="12"/>
      <c r="G17" s="12"/>
      <c r="H17" s="12"/>
      <c r="I17" s="12"/>
      <c r="J17" s="12"/>
      <c r="K17" s="12"/>
      <c r="L17" s="12"/>
      <c r="M17" s="12"/>
      <c r="N17" s="92"/>
      <c r="O17" s="92"/>
      <c r="P17" s="92"/>
    </row>
    <row r="18" spans="1:16" s="9" customFormat="1" ht="15" customHeight="1" x14ac:dyDescent="0.25">
      <c r="A18" s="13"/>
      <c r="B18" s="309" t="s">
        <v>327</v>
      </c>
      <c r="C18" s="310"/>
      <c r="D18" s="311">
        <f>MIN(IF(B10&gt;1, 10%*(B10-1),0),50%)</f>
        <v>0</v>
      </c>
      <c r="E18" s="312"/>
      <c r="F18" s="164"/>
      <c r="G18" s="12"/>
      <c r="H18" s="12"/>
      <c r="I18" s="12"/>
      <c r="J18" s="12"/>
      <c r="K18" s="12"/>
      <c r="L18" s="12"/>
      <c r="O18" s="92"/>
      <c r="P18" s="92"/>
    </row>
    <row r="19" spans="1:16" s="9" customFormat="1" ht="30.75" customHeight="1" x14ac:dyDescent="0.25">
      <c r="A19" s="13"/>
      <c r="B19" s="296" t="s">
        <v>326</v>
      </c>
      <c r="C19" s="297"/>
      <c r="D19" s="313">
        <f>MIN((D16+D18),100%)</f>
        <v>0</v>
      </c>
      <c r="E19" s="314"/>
      <c r="F19" s="12"/>
      <c r="G19" s="12"/>
      <c r="H19" s="12"/>
      <c r="I19" s="12"/>
      <c r="J19" s="12"/>
      <c r="K19" s="12"/>
      <c r="L19" s="12"/>
      <c r="O19" s="92"/>
      <c r="P19" s="92"/>
    </row>
    <row r="20" spans="1:16" s="9" customFormat="1" ht="15.75" x14ac:dyDescent="0.25">
      <c r="A20" s="13"/>
      <c r="B20" s="296" t="s">
        <v>273</v>
      </c>
      <c r="C20" s="297"/>
      <c r="D20" s="298" t="str">
        <f>DOMANDA_BANDO!C41</f>
        <v/>
      </c>
      <c r="E20" s="299"/>
      <c r="F20" s="12"/>
      <c r="G20" s="12"/>
      <c r="H20" s="12"/>
      <c r="I20" s="12"/>
      <c r="J20" s="12"/>
      <c r="K20" s="12"/>
      <c r="L20" s="12"/>
      <c r="O20" s="92"/>
      <c r="P20" s="92"/>
    </row>
    <row r="21" spans="1:16" s="9" customFormat="1" ht="15.75" x14ac:dyDescent="0.25">
      <c r="A21" s="13"/>
      <c r="B21" s="296" t="s">
        <v>328</v>
      </c>
      <c r="C21" s="297"/>
      <c r="D21" s="298">
        <f ca="1">IF(DOMANDA_BANDO!F62&gt;0,DOMANDA_BANDO!F62,DOMANDA_BANDO!F74)</f>
        <v>0</v>
      </c>
      <c r="E21" s="299"/>
      <c r="F21" s="12"/>
      <c r="G21" s="12"/>
      <c r="H21" s="12"/>
      <c r="I21" s="12"/>
      <c r="J21" s="12"/>
      <c r="K21" s="12"/>
      <c r="L21" s="12"/>
      <c r="O21" s="92"/>
      <c r="P21" s="92"/>
    </row>
    <row r="22" spans="1:16" s="9" customFormat="1" ht="32.25" customHeight="1" x14ac:dyDescent="0.25">
      <c r="A22" s="13"/>
      <c r="B22" s="283" t="s">
        <v>329</v>
      </c>
      <c r="C22" s="284"/>
      <c r="D22" s="285" t="e">
        <f>D20*D19</f>
        <v>#VALUE!</v>
      </c>
      <c r="E22" s="286"/>
      <c r="F22" s="136"/>
      <c r="G22" s="12"/>
      <c r="H22" s="12"/>
      <c r="I22" s="12"/>
      <c r="J22" s="12"/>
      <c r="K22" s="12"/>
      <c r="L22" s="12"/>
      <c r="M22" s="12"/>
      <c r="N22" s="92"/>
      <c r="O22" s="92"/>
      <c r="P22" s="92"/>
    </row>
    <row r="23" spans="1:16" s="9" customFormat="1" ht="16.5" thickBot="1" x14ac:dyDescent="0.3">
      <c r="A23" s="13"/>
      <c r="B23" s="294" t="s">
        <v>274</v>
      </c>
      <c r="C23" s="295"/>
      <c r="D23" s="287" t="e">
        <f>IF(MIN(D22,D21)&gt;Convalida!C1,MIN(D22,D21),"Contributo &lt; 5.000€")</f>
        <v>#VALUE!</v>
      </c>
      <c r="E23" s="288"/>
      <c r="F23" s="12"/>
      <c r="G23" s="12"/>
      <c r="H23" s="12"/>
      <c r="I23" s="12"/>
      <c r="J23" s="12"/>
      <c r="K23" s="12"/>
      <c r="L23" s="12"/>
      <c r="M23" s="12"/>
      <c r="N23" s="92"/>
      <c r="O23" s="92"/>
      <c r="P23" s="92"/>
    </row>
    <row r="24" spans="1:16" s="13" customFormat="1" x14ac:dyDescent="0.25"/>
    <row r="25" spans="1:16" s="9" customFormat="1" ht="15" customHeight="1" x14ac:dyDescent="0.25">
      <c r="A25" s="13"/>
      <c r="B25" s="92"/>
      <c r="C25" s="9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92"/>
      <c r="O25" s="92"/>
      <c r="P25" s="92"/>
    </row>
    <row r="26" spans="1:16" s="9" customFormat="1" ht="15" customHeight="1" x14ac:dyDescent="0.25">
      <c r="A26" s="13"/>
      <c r="B26" s="92"/>
      <c r="C26" s="9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92"/>
      <c r="O26" s="92"/>
      <c r="P26" s="92"/>
    </row>
    <row r="27" spans="1:16" s="9" customFormat="1" ht="15" customHeight="1" x14ac:dyDescent="0.25">
      <c r="A27" s="13"/>
      <c r="B27" s="92"/>
      <c r="C27" s="9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92"/>
      <c r="O27" s="92"/>
      <c r="P27" s="92"/>
    </row>
    <row r="28" spans="1:16" s="9" customFormat="1" ht="15" customHeight="1" x14ac:dyDescent="0.25">
      <c r="A28" s="13"/>
      <c r="B28" s="92"/>
      <c r="C28" s="9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92"/>
      <c r="O28" s="92"/>
      <c r="P28" s="92"/>
    </row>
    <row r="29" spans="1:16" s="9" customFormat="1" ht="15" customHeight="1" x14ac:dyDescent="0.25">
      <c r="A29" s="13"/>
      <c r="B29" s="92"/>
      <c r="C29" s="9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92"/>
      <c r="O29" s="92"/>
      <c r="P29" s="92"/>
    </row>
    <row r="30" spans="1:16" s="9" customFormat="1" ht="15" customHeight="1" x14ac:dyDescent="0.25">
      <c r="A30" s="13"/>
      <c r="B30" s="92"/>
      <c r="C30" s="9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92"/>
      <c r="O30" s="92"/>
      <c r="P30" s="92"/>
    </row>
    <row r="31" spans="1:16" s="9" customFormat="1" ht="15" customHeight="1" x14ac:dyDescent="0.25">
      <c r="A31" s="13"/>
      <c r="B31" s="92"/>
      <c r="C31" s="9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92"/>
      <c r="O31" s="92"/>
      <c r="P31" s="92"/>
    </row>
  </sheetData>
  <mergeCells count="18">
    <mergeCell ref="H1:K1"/>
    <mergeCell ref="D20:E20"/>
    <mergeCell ref="H2:H3"/>
    <mergeCell ref="B1:E1"/>
    <mergeCell ref="I2:K3"/>
    <mergeCell ref="B18:C18"/>
    <mergeCell ref="B20:C20"/>
    <mergeCell ref="D18:E18"/>
    <mergeCell ref="B19:C19"/>
    <mergeCell ref="D19:E19"/>
    <mergeCell ref="B22:C22"/>
    <mergeCell ref="D22:E22"/>
    <mergeCell ref="D23:E23"/>
    <mergeCell ref="E11:K11"/>
    <mergeCell ref="E16:K16"/>
    <mergeCell ref="B23:C23"/>
    <mergeCell ref="B21:C21"/>
    <mergeCell ref="D21:E21"/>
  </mergeCells>
  <phoneticPr fontId="22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5A07-09BF-438B-BF5C-EC7EEA5B172B}">
  <sheetPr codeName="Foglio6"/>
  <dimension ref="A1:C11"/>
  <sheetViews>
    <sheetView zoomScale="160" zoomScaleNormal="160" workbookViewId="0">
      <selection activeCell="B11" sqref="B11"/>
    </sheetView>
  </sheetViews>
  <sheetFormatPr defaultColWidth="8.85546875" defaultRowHeight="15" x14ac:dyDescent="0.25"/>
  <cols>
    <col min="1" max="1" width="36.7109375" customWidth="1"/>
    <col min="2" max="3" width="11.85546875" customWidth="1"/>
  </cols>
  <sheetData>
    <row r="1" spans="1:3" x14ac:dyDescent="0.25">
      <c r="A1" s="315" t="s">
        <v>294</v>
      </c>
      <c r="B1" s="315"/>
      <c r="C1" s="315"/>
    </row>
    <row r="2" spans="1:3" x14ac:dyDescent="0.25">
      <c r="A2" s="105" t="s">
        <v>267</v>
      </c>
      <c r="B2" s="117" t="s">
        <v>308</v>
      </c>
      <c r="C2" s="117" t="s">
        <v>309</v>
      </c>
    </row>
    <row r="3" spans="1:3" x14ac:dyDescent="0.25">
      <c r="A3" s="104">
        <f>IF(COUNTIF(DOMANDA_BANDO!F24:G29,"ERRORE, COMUNE GIA' INSERITO")&gt;0,"",ente_nome)</f>
        <v>0</v>
      </c>
      <c r="B3" s="124" t="str">
        <f>IFERROR(VLOOKUP(A3,Elenco_Comuni[[#All],[Comune]:[Supporto %RD]],8,FALSE),"")</f>
        <v/>
      </c>
      <c r="C3" s="124" t="str">
        <f>IFERROR(VLOOKUP(A3,Elenco_Comuni[[#All],[Comune]:[Supporto %RD]],10,FALSE),"")</f>
        <v/>
      </c>
    </row>
    <row r="4" spans="1:3" x14ac:dyDescent="0.25">
      <c r="A4" s="104">
        <f>IF(COUNTIF(DOMANDA_BANDO!F24:G29, "ERRORE, COMUNE GIA' INSERITO") &gt; 0, "", DOMANDA_BANDO!C24)</f>
        <v>0</v>
      </c>
      <c r="B4" s="124" t="str">
        <f>IFERROR(VLOOKUP(A4,Elenco_Comuni[[#All],[Comune]:[Supporto %RD]],8,FALSE),"")</f>
        <v/>
      </c>
      <c r="C4" s="124" t="str">
        <f>IFERROR(VLOOKUP(A4,Elenco_Comuni[[#All],[Comune]:[Supporto %RD]],10,FALSE),"")</f>
        <v/>
      </c>
    </row>
    <row r="5" spans="1:3" x14ac:dyDescent="0.25">
      <c r="A5" s="104">
        <f>IF(COUNTIF(DOMANDA_BANDO!F25:G30, "ERRORE, COMUNE GIA' INSERITO") &gt; 0, "", DOMANDA_BANDO!C25)</f>
        <v>0</v>
      </c>
      <c r="B5" s="124" t="str">
        <f>IFERROR(VLOOKUP(A5,Elenco_Comuni[[#All],[Comune]:[Supporto %RD]],8,FALSE),"")</f>
        <v/>
      </c>
      <c r="C5" s="124" t="str">
        <f>IFERROR(VLOOKUP(A5,Elenco_Comuni[[#All],[Comune]:[Supporto %RD]],10,FALSE),"")</f>
        <v/>
      </c>
    </row>
    <row r="6" spans="1:3" x14ac:dyDescent="0.25">
      <c r="A6" s="104">
        <f>IF(COUNTIF(DOMANDA_BANDO!F26:G31, "ERRORE, COMUNE GIA' INSERITO") &gt; 0, "", DOMANDA_BANDO!C26)</f>
        <v>0</v>
      </c>
      <c r="B6" s="124" t="str">
        <f>IFERROR(VLOOKUP(A6,Elenco_Comuni[[#All],[Comune]:[Supporto %RD]],8,FALSE),"")</f>
        <v/>
      </c>
      <c r="C6" s="124" t="str">
        <f>IFERROR(VLOOKUP(A6,Elenco_Comuni[[#All],[Comune]:[Supporto %RD]],10,FALSE),"")</f>
        <v/>
      </c>
    </row>
    <row r="7" spans="1:3" x14ac:dyDescent="0.25">
      <c r="A7" s="104">
        <f>IF(COUNTIF(DOMANDA_BANDO!F27:G32, "ERRORE, COMUNE GIA' INSERITO") &gt; 0, "", DOMANDA_BANDO!C27)</f>
        <v>0</v>
      </c>
      <c r="B7" s="124" t="str">
        <f>IFERROR(VLOOKUP(A7,Elenco_Comuni[[#All],[Comune]:[Supporto %RD]],8,FALSE),"")</f>
        <v/>
      </c>
      <c r="C7" s="124" t="str">
        <f>IFERROR(VLOOKUP(A7,Elenco_Comuni[[#All],[Comune]:[Supporto %RD]],10,FALSE),"")</f>
        <v/>
      </c>
    </row>
    <row r="8" spans="1:3" x14ac:dyDescent="0.25">
      <c r="A8" s="104">
        <f>IF(COUNTIF(DOMANDA_BANDO!F28:G33, "ERRORE, COMUNE GIA' INSERITO") &gt; 0, "", DOMANDA_BANDO!C28)</f>
        <v>0</v>
      </c>
      <c r="B8" s="124" t="str">
        <f>IFERROR(VLOOKUP(A8,Elenco_Comuni[[#All],[Comune]:[Supporto %RD]],8,FALSE),"")</f>
        <v/>
      </c>
      <c r="C8" s="124" t="str">
        <f>IFERROR(VLOOKUP(A8,Elenco_Comuni[[#All],[Comune]:[Supporto %RD]],10,FALSE),"")</f>
        <v/>
      </c>
    </row>
    <row r="9" spans="1:3" ht="15.75" thickBot="1" x14ac:dyDescent="0.3">
      <c r="A9" s="129">
        <f>IF(COUNTIF(DOMANDA_BANDO!F29:G34, "ERRORE, COMUNE GIA' INSERITO") &gt; 0, "", DOMANDA_BANDO!C29)</f>
        <v>0</v>
      </c>
      <c r="B9" s="130" t="str">
        <f>IFERROR(VLOOKUP(A9,Elenco_Comuni[[#All],[Comune]:[Supporto %RD]],8,FALSE),"")</f>
        <v/>
      </c>
      <c r="C9" s="130" t="str">
        <f>IFERROR(VLOOKUP(A9,Elenco_Comuni[[#All],[Comune]:[Supporto %RD]],10,FALSE),"")</f>
        <v/>
      </c>
    </row>
    <row r="10" spans="1:3" ht="15.75" thickTop="1" x14ac:dyDescent="0.25">
      <c r="A10" s="93">
        <f t="array" ref="A10">SUM(IF(FREQUENCY(IF(Tabella7[comuni partecipanti]&lt;&gt;"", IF(Tabella7[comuni partecipanti]&lt;&gt;0, MATCH(Tabella7[comuni partecipanti], Tabella7[comuni partecipanti], 0))), ROW(Tabella7[comuni partecipanti])-MIN(ROW(Tabella7[comuni partecipanti]))+1)=1, 1))</f>
        <v>0</v>
      </c>
      <c r="B10" s="131">
        <f>SUBTOTAL(109,B3:B9)</f>
        <v>0</v>
      </c>
      <c r="C10" s="131">
        <f>SUBTOTAL(109,C3:C9)</f>
        <v>0</v>
      </c>
    </row>
    <row r="11" spans="1:3" x14ac:dyDescent="0.25">
      <c r="A11" s="118" t="s">
        <v>293</v>
      </c>
      <c r="B11" s="125" t="str">
        <f>IFERROR((B10/C10),"")</f>
        <v/>
      </c>
    </row>
  </sheetData>
  <mergeCells count="1">
    <mergeCell ref="A1:C1"/>
  </mergeCells>
  <phoneticPr fontId="2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22B3-2138-42FD-9E7E-C37AF591C9BC}">
  <sheetPr codeName="Foglio7"/>
  <dimension ref="A1:XEU128"/>
  <sheetViews>
    <sheetView topLeftCell="A34" zoomScale="130" zoomScaleNormal="130" workbookViewId="0">
      <selection activeCell="H29" sqref="H29"/>
    </sheetView>
  </sheetViews>
  <sheetFormatPr defaultColWidth="10" defaultRowHeight="15" x14ac:dyDescent="0.25"/>
  <cols>
    <col min="1" max="1" width="20.7109375" bestFit="1" customWidth="1"/>
    <col min="2" max="2" width="5.28515625" style="85" customWidth="1"/>
    <col min="3" max="3" width="10.140625" style="84" bestFit="1" customWidth="1"/>
    <col min="4" max="4" width="15.85546875" style="86" customWidth="1"/>
    <col min="5" max="5" width="14.42578125" style="86" customWidth="1"/>
    <col min="6" max="6" width="13" style="89" customWidth="1"/>
    <col min="7" max="7" width="14" style="90" bestFit="1" customWidth="1"/>
    <col min="8" max="8" width="15" style="227" bestFit="1" customWidth="1"/>
    <col min="9" max="9" width="15" style="87" bestFit="1" customWidth="1"/>
    <col min="10" max="11" width="15.85546875" style="87" customWidth="1"/>
    <col min="12" max="12" width="13.7109375" style="80" hidden="1" customWidth="1"/>
    <col min="13" max="13" width="12" style="80" hidden="1" customWidth="1"/>
    <col min="14" max="14" width="3.140625" style="84" customWidth="1"/>
    <col min="15" max="15" width="14" style="84" hidden="1" customWidth="1"/>
    <col min="16" max="16" width="7.85546875" style="84" hidden="1" customWidth="1"/>
    <col min="17" max="17" width="10.42578125" style="78" hidden="1" customWidth="1"/>
    <col min="18" max="18" width="8.28515625" style="79" hidden="1" customWidth="1"/>
    <col min="19" max="19" width="2.85546875" style="84" customWidth="1"/>
    <col min="20" max="55" width="12" style="84" bestFit="1" customWidth="1"/>
    <col min="56" max="56" width="11" style="84" bestFit="1" customWidth="1"/>
    <col min="57" max="67" width="12" style="84" bestFit="1" customWidth="1"/>
    <col min="68" max="68" width="6" style="84" bestFit="1" customWidth="1"/>
    <col min="69" max="69" width="11" style="84" bestFit="1" customWidth="1"/>
    <col min="70" max="75" width="12" style="84" bestFit="1" customWidth="1"/>
    <col min="76" max="76" width="11" style="84" bestFit="1" customWidth="1"/>
    <col min="77" max="79" width="12" style="84" bestFit="1" customWidth="1"/>
    <col min="80" max="80" width="11" style="84" bestFit="1" customWidth="1"/>
    <col min="81" max="92" width="12" style="84" bestFit="1" customWidth="1"/>
    <col min="93" max="93" width="11" style="84" bestFit="1" customWidth="1"/>
    <col min="94" max="94" width="4.42578125" style="84" bestFit="1" customWidth="1"/>
    <col min="95" max="95" width="12" style="84" bestFit="1" customWidth="1"/>
    <col min="96" max="96" width="11" style="84" bestFit="1" customWidth="1"/>
    <col min="97" max="108" width="12" style="84" bestFit="1" customWidth="1"/>
    <col min="109" max="109" width="11" style="84" bestFit="1" customWidth="1"/>
    <col min="110" max="135" width="12" style="84" bestFit="1" customWidth="1"/>
    <col min="136" max="136" width="18.28515625" style="84" bestFit="1" customWidth="1"/>
    <col min="137" max="16384" width="10" style="84"/>
  </cols>
  <sheetData>
    <row r="1" spans="1:134" s="78" customFormat="1" ht="45" x14ac:dyDescent="0.25">
      <c r="A1" s="78" t="s">
        <v>109</v>
      </c>
      <c r="B1" s="78" t="s">
        <v>255</v>
      </c>
      <c r="C1" s="82" t="s">
        <v>110</v>
      </c>
      <c r="D1" s="82" t="s">
        <v>111</v>
      </c>
      <c r="E1" s="88" t="s">
        <v>257</v>
      </c>
      <c r="F1" s="88" t="s">
        <v>258</v>
      </c>
      <c r="G1" s="78" t="s">
        <v>112</v>
      </c>
      <c r="H1" s="81" t="s">
        <v>113</v>
      </c>
      <c r="I1" s="81" t="s">
        <v>114</v>
      </c>
      <c r="J1" s="81" t="s">
        <v>115</v>
      </c>
      <c r="K1" s="79" t="s">
        <v>116</v>
      </c>
      <c r="L1" s="79" t="s">
        <v>262</v>
      </c>
      <c r="M1" s="78" t="s">
        <v>117</v>
      </c>
      <c r="O1" s="91" t="s">
        <v>260</v>
      </c>
      <c r="P1" s="78" t="s">
        <v>261</v>
      </c>
      <c r="Q1" s="114"/>
      <c r="R1">
        <v>1000</v>
      </c>
    </row>
    <row r="2" spans="1:134" x14ac:dyDescent="0.25">
      <c r="A2" s="85" t="s">
        <v>155</v>
      </c>
      <c r="B2" s="84" t="s">
        <v>142</v>
      </c>
      <c r="C2" s="86">
        <v>2101</v>
      </c>
      <c r="D2" s="86">
        <v>3404</v>
      </c>
      <c r="E2" s="89">
        <f>Elenco_Comuni[[#This Row],[Abitanti residenti 2023]]/Elenco_Comuni[[#This Row],[Abitanti equivalenti 2022]]</f>
        <v>0.61721504112808456</v>
      </c>
      <c r="F2" s="90" t="str">
        <f t="shared" ref="F2:F33" si="0">IF(E2&lt;0.3,"&lt; 0,3",IF(E2&lt;=0.6,"Tra 0,3 e 0,6","&gt; 0,6"))</f>
        <v>&gt; 0,6</v>
      </c>
      <c r="G2" s="85" t="s">
        <v>156</v>
      </c>
      <c r="H2" s="87">
        <v>491.71499999999997</v>
      </c>
      <c r="I2" s="87">
        <v>640.04</v>
      </c>
      <c r="J2" s="87">
        <v>1131.7549999999999</v>
      </c>
      <c r="K2" s="80">
        <v>0.43447124156730038</v>
      </c>
      <c r="L2" s="80" t="str">
        <f t="shared" ref="L2:L31" si="1">IF(K2&lt;0.67,"&lt; 67%",IF(K2&gt;=0.67,"&gt;= 67%"))</f>
        <v>&lt; 67%</v>
      </c>
      <c r="M2" s="84" t="s">
        <v>121</v>
      </c>
      <c r="O2" s="78" t="s">
        <v>259</v>
      </c>
      <c r="P2" s="78">
        <v>2</v>
      </c>
      <c r="Q2" s="115">
        <f>GETPIVOTDATA("supporto iTAP",$O$1,"supporto iTAP","&lt; 0,3")/119</f>
        <v>1.680672268907563E-2</v>
      </c>
      <c r="R2" s="84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</row>
    <row r="3" spans="1:134" x14ac:dyDescent="0.25">
      <c r="A3" s="85" t="s">
        <v>119</v>
      </c>
      <c r="B3" s="84" t="s">
        <v>118</v>
      </c>
      <c r="C3" s="86">
        <v>2941</v>
      </c>
      <c r="D3" s="86">
        <v>5619</v>
      </c>
      <c r="E3" s="89">
        <f>Elenco_Comuni[[#This Row],[Abitanti residenti 2023]]/Elenco_Comuni[[#This Row],[Abitanti equivalenti 2022]]</f>
        <v>0.52340274070119241</v>
      </c>
      <c r="F3" s="90" t="str">
        <f t="shared" si="0"/>
        <v>Tra 0,3 e 0,6</v>
      </c>
      <c r="G3" s="85" t="s">
        <v>120</v>
      </c>
      <c r="H3" s="87">
        <v>1429.2909999999999</v>
      </c>
      <c r="I3" s="87">
        <v>857.25</v>
      </c>
      <c r="J3" s="87">
        <v>2286.5410000000002</v>
      </c>
      <c r="K3" s="80">
        <v>0.62508872572151553</v>
      </c>
      <c r="L3" s="80" t="str">
        <f t="shared" si="1"/>
        <v>&lt; 67%</v>
      </c>
      <c r="M3" s="84" t="s">
        <v>121</v>
      </c>
      <c r="O3" s="78" t="s">
        <v>284</v>
      </c>
      <c r="P3" s="78">
        <v>41</v>
      </c>
      <c r="Q3" s="115">
        <f>GETPIVOTDATA("supporto iTAP",$O$1,"supporto iTAP","&gt; 0,6")/119</f>
        <v>0.34453781512605042</v>
      </c>
      <c r="R3" s="84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</row>
    <row r="4" spans="1:134" x14ac:dyDescent="0.25">
      <c r="A4" s="85" t="s">
        <v>207</v>
      </c>
      <c r="B4" s="84" t="s">
        <v>206</v>
      </c>
      <c r="C4" s="86">
        <v>7169</v>
      </c>
      <c r="D4" s="86">
        <v>13086</v>
      </c>
      <c r="E4" s="89">
        <f>Elenco_Comuni[[#This Row],[Abitanti residenti 2023]]/Elenco_Comuni[[#This Row],[Abitanti equivalenti 2022]]</f>
        <v>0.54783738346324318</v>
      </c>
      <c r="F4" s="90" t="str">
        <f t="shared" si="0"/>
        <v>Tra 0,3 e 0,6</v>
      </c>
      <c r="G4" s="85" t="s">
        <v>208</v>
      </c>
      <c r="H4" s="87">
        <v>1371.3320000000001</v>
      </c>
      <c r="I4" s="87">
        <v>2090.46</v>
      </c>
      <c r="J4" s="87">
        <v>3461.7920000000004</v>
      </c>
      <c r="K4" s="80">
        <v>0.39613356319501575</v>
      </c>
      <c r="L4" s="80" t="str">
        <f t="shared" si="1"/>
        <v>&lt; 67%</v>
      </c>
      <c r="M4" s="84" t="s">
        <v>121</v>
      </c>
      <c r="O4" s="78" t="s">
        <v>285</v>
      </c>
      <c r="P4" s="78">
        <v>76</v>
      </c>
      <c r="Q4" s="115">
        <f>GETPIVOTDATA("supporto iTAP",$O$1,"supporto iTAP","Tra 0,3 e 0,6")/119</f>
        <v>0.6386554621848739</v>
      </c>
      <c r="R4" s="8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</row>
    <row r="5" spans="1:134" x14ac:dyDescent="0.25">
      <c r="A5" s="85" t="s">
        <v>236</v>
      </c>
      <c r="B5" s="84" t="s">
        <v>235</v>
      </c>
      <c r="C5" s="86">
        <v>5609</v>
      </c>
      <c r="D5" s="86">
        <v>12381</v>
      </c>
      <c r="E5" s="89">
        <f>Elenco_Comuni[[#This Row],[Abitanti residenti 2023]]/Elenco_Comuni[[#This Row],[Abitanti equivalenti 2022]]</f>
        <v>0.45303287295048866</v>
      </c>
      <c r="F5" s="90" t="str">
        <f t="shared" si="0"/>
        <v>Tra 0,3 e 0,6</v>
      </c>
      <c r="G5" s="85" t="s">
        <v>232</v>
      </c>
      <c r="H5" s="87">
        <v>2821.32</v>
      </c>
      <c r="I5" s="87">
        <v>588.55999999999995</v>
      </c>
      <c r="J5" s="87">
        <v>3409.88</v>
      </c>
      <c r="K5" s="80">
        <v>0.82739568547866793</v>
      </c>
      <c r="L5" s="80" t="str">
        <f t="shared" si="1"/>
        <v>&gt;= 67%</v>
      </c>
      <c r="M5" s="84" t="s">
        <v>121</v>
      </c>
      <c r="O5" s="78" t="s">
        <v>323</v>
      </c>
      <c r="P5" s="78">
        <v>119</v>
      </c>
      <c r="Q5" s="115">
        <f>SUM(Q2:Q4)</f>
        <v>1</v>
      </c>
      <c r="R5" s="84"/>
      <c r="S5"/>
    </row>
    <row r="6" spans="1:134" x14ac:dyDescent="0.25">
      <c r="A6" s="85" t="s">
        <v>172</v>
      </c>
      <c r="B6" s="84" t="s">
        <v>171</v>
      </c>
      <c r="C6" s="86">
        <v>3234</v>
      </c>
      <c r="D6" s="86">
        <v>6000</v>
      </c>
      <c r="E6" s="89">
        <f>Elenco_Comuni[[#This Row],[Abitanti residenti 2023]]/Elenco_Comuni[[#This Row],[Abitanti equivalenti 2022]]</f>
        <v>0.53900000000000003</v>
      </c>
      <c r="F6" s="90" t="str">
        <f t="shared" si="0"/>
        <v>Tra 0,3 e 0,6</v>
      </c>
      <c r="G6" s="85" t="s">
        <v>173</v>
      </c>
      <c r="H6" s="87">
        <v>1128.0329999999999</v>
      </c>
      <c r="I6" s="87">
        <v>1294.6990000000001</v>
      </c>
      <c r="J6" s="87">
        <v>2422.732</v>
      </c>
      <c r="K6" s="80">
        <v>0.46560370688957753</v>
      </c>
      <c r="L6" s="80" t="str">
        <f t="shared" si="1"/>
        <v>&lt; 67%</v>
      </c>
      <c r="M6" s="84" t="s">
        <v>121</v>
      </c>
      <c r="O6" s="78"/>
      <c r="P6" s="78"/>
      <c r="Q6" s="115"/>
      <c r="R6" s="84"/>
      <c r="S6"/>
    </row>
    <row r="7" spans="1:134" x14ac:dyDescent="0.25">
      <c r="A7" s="85" t="s">
        <v>157</v>
      </c>
      <c r="B7" s="84" t="s">
        <v>142</v>
      </c>
      <c r="C7" s="86">
        <v>2014</v>
      </c>
      <c r="D7" s="86">
        <v>3606</v>
      </c>
      <c r="E7" s="89">
        <f>Elenco_Comuni[[#This Row],[Abitanti residenti 2023]]/Elenco_Comuni[[#This Row],[Abitanti equivalenti 2022]]</f>
        <v>0.55851358846367161</v>
      </c>
      <c r="F7" s="90" t="str">
        <f t="shared" si="0"/>
        <v>Tra 0,3 e 0,6</v>
      </c>
      <c r="G7" s="85" t="s">
        <v>156</v>
      </c>
      <c r="H7" s="87">
        <v>316.26100000000002</v>
      </c>
      <c r="I7" s="87">
        <v>759.2</v>
      </c>
      <c r="J7" s="87">
        <v>1075.461</v>
      </c>
      <c r="K7" s="80">
        <v>0.29407017083836606</v>
      </c>
      <c r="L7" s="80" t="str">
        <f t="shared" si="1"/>
        <v>&lt; 67%</v>
      </c>
      <c r="M7" s="84" t="s">
        <v>121</v>
      </c>
      <c r="O7" s="78"/>
      <c r="P7" s="78"/>
      <c r="Q7" s="115"/>
      <c r="R7"/>
      <c r="S7"/>
    </row>
    <row r="8" spans="1:134" ht="30" x14ac:dyDescent="0.25">
      <c r="A8" s="85" t="s">
        <v>158</v>
      </c>
      <c r="B8" s="84" t="s">
        <v>142</v>
      </c>
      <c r="C8" s="86">
        <v>3125</v>
      </c>
      <c r="D8" s="86">
        <v>5801</v>
      </c>
      <c r="E8" s="89">
        <f>Elenco_Comuni[[#This Row],[Abitanti residenti 2023]]/Elenco_Comuni[[#This Row],[Abitanti equivalenti 2022]]</f>
        <v>0.53870022409929319</v>
      </c>
      <c r="F8" s="90" t="str">
        <f t="shared" si="0"/>
        <v>Tra 0,3 e 0,6</v>
      </c>
      <c r="G8" s="85" t="s">
        <v>156</v>
      </c>
      <c r="H8" s="87">
        <v>1024.8050000000001</v>
      </c>
      <c r="I8" s="87">
        <v>682.72</v>
      </c>
      <c r="J8" s="87">
        <v>1707.5250000000001</v>
      </c>
      <c r="K8" s="80">
        <v>0.60016983645920263</v>
      </c>
      <c r="L8" s="80" t="str">
        <f t="shared" si="1"/>
        <v>&lt; 67%</v>
      </c>
      <c r="M8" s="84" t="s">
        <v>121</v>
      </c>
      <c r="O8" s="91" t="s">
        <v>265</v>
      </c>
      <c r="P8" s="78" t="s">
        <v>266</v>
      </c>
      <c r="Q8" s="115"/>
      <c r="R8"/>
      <c r="S8"/>
    </row>
    <row r="9" spans="1:134" x14ac:dyDescent="0.25">
      <c r="A9" s="85" t="s">
        <v>159</v>
      </c>
      <c r="B9" s="84" t="s">
        <v>142</v>
      </c>
      <c r="C9" s="86">
        <v>1991</v>
      </c>
      <c r="D9" s="86">
        <v>4041</v>
      </c>
      <c r="E9" s="89">
        <f>Elenco_Comuni[[#This Row],[Abitanti residenti 2023]]/Elenco_Comuni[[#This Row],[Abitanti equivalenti 2022]]</f>
        <v>0.49269982677555063</v>
      </c>
      <c r="F9" s="90" t="str">
        <f t="shared" si="0"/>
        <v>Tra 0,3 e 0,6</v>
      </c>
      <c r="G9" s="85" t="s">
        <v>156</v>
      </c>
      <c r="H9" s="87">
        <v>984.86400000000003</v>
      </c>
      <c r="I9" s="87">
        <v>425.5</v>
      </c>
      <c r="J9" s="87">
        <v>1410.364</v>
      </c>
      <c r="K9" s="80">
        <v>0.69830483478024119</v>
      </c>
      <c r="L9" s="80" t="str">
        <f t="shared" si="1"/>
        <v>&gt;= 67%</v>
      </c>
      <c r="M9" s="84" t="s">
        <v>121</v>
      </c>
      <c r="O9" s="78" t="s">
        <v>263</v>
      </c>
      <c r="P9" s="78">
        <v>83</v>
      </c>
      <c r="Q9" s="115">
        <f>GETPIVOTDATA("Supporto %RD",$O$8,"Supporto %RD","&lt; 67%")/119</f>
        <v>0.69747899159663862</v>
      </c>
      <c r="R9"/>
      <c r="S9"/>
    </row>
    <row r="10" spans="1:134" x14ac:dyDescent="0.25">
      <c r="A10" s="85" t="s">
        <v>122</v>
      </c>
      <c r="B10" s="84" t="s">
        <v>118</v>
      </c>
      <c r="C10" s="86">
        <v>2656</v>
      </c>
      <c r="D10" s="86">
        <v>6665</v>
      </c>
      <c r="E10" s="89">
        <f>Elenco_Comuni[[#This Row],[Abitanti residenti 2023]]/Elenco_Comuni[[#This Row],[Abitanti equivalenti 2022]]</f>
        <v>0.39849962490622653</v>
      </c>
      <c r="F10" s="90" t="str">
        <f t="shared" si="0"/>
        <v>Tra 0,3 e 0,6</v>
      </c>
      <c r="G10" s="85" t="s">
        <v>120</v>
      </c>
      <c r="H10" s="87">
        <v>750.65800000000002</v>
      </c>
      <c r="I10" s="87">
        <v>711.08</v>
      </c>
      <c r="J10" s="87">
        <v>1461.7380000000001</v>
      </c>
      <c r="K10" s="80">
        <v>0.51353799381284471</v>
      </c>
      <c r="L10" s="80" t="str">
        <f t="shared" si="1"/>
        <v>&lt; 67%</v>
      </c>
      <c r="M10" s="84" t="s">
        <v>121</v>
      </c>
      <c r="O10" s="78" t="s">
        <v>264</v>
      </c>
      <c r="P10" s="78">
        <v>36</v>
      </c>
      <c r="Q10" s="115">
        <f>GETPIVOTDATA("Supporto %RD",$O$8,"Supporto %RD","&gt;= 67%")/119</f>
        <v>0.30252100840336132</v>
      </c>
      <c r="R10"/>
      <c r="S10"/>
    </row>
    <row r="11" spans="1:134" x14ac:dyDescent="0.25">
      <c r="A11" s="85" t="s">
        <v>123</v>
      </c>
      <c r="B11" s="84" t="s">
        <v>118</v>
      </c>
      <c r="C11" s="86">
        <v>3443</v>
      </c>
      <c r="D11" s="86">
        <v>5892</v>
      </c>
      <c r="E11" s="89">
        <f>Elenco_Comuni[[#This Row],[Abitanti residenti 2023]]/Elenco_Comuni[[#This Row],[Abitanti equivalenti 2022]]</f>
        <v>0.58435166327223353</v>
      </c>
      <c r="F11" s="90" t="str">
        <f t="shared" si="0"/>
        <v>Tra 0,3 e 0,6</v>
      </c>
      <c r="G11" s="85" t="s">
        <v>120</v>
      </c>
      <c r="H11" s="87">
        <v>1381.971</v>
      </c>
      <c r="I11" s="87">
        <v>962.62</v>
      </c>
      <c r="J11" s="87">
        <v>2344.5909999999999</v>
      </c>
      <c r="K11" s="80">
        <v>0.58942945699271221</v>
      </c>
      <c r="L11" s="80" t="str">
        <f t="shared" si="1"/>
        <v>&lt; 67%</v>
      </c>
      <c r="M11" s="84" t="s">
        <v>121</v>
      </c>
      <c r="O11" s="78" t="s">
        <v>323</v>
      </c>
      <c r="P11" s="78">
        <v>119</v>
      </c>
      <c r="Q11" s="115">
        <f>SUM(Q9:Q10)</f>
        <v>1</v>
      </c>
      <c r="R11"/>
      <c r="S11"/>
    </row>
    <row r="12" spans="1:134" x14ac:dyDescent="0.25">
      <c r="A12" s="85" t="s">
        <v>160</v>
      </c>
      <c r="B12" s="84" t="s">
        <v>142</v>
      </c>
      <c r="C12" s="86">
        <v>635</v>
      </c>
      <c r="D12" s="86">
        <v>1332</v>
      </c>
      <c r="E12" s="89">
        <f>Elenco_Comuni[[#This Row],[Abitanti residenti 2023]]/Elenco_Comuni[[#This Row],[Abitanti equivalenti 2022]]</f>
        <v>0.47672672672672672</v>
      </c>
      <c r="F12" s="90" t="str">
        <f t="shared" si="0"/>
        <v>Tra 0,3 e 0,6</v>
      </c>
      <c r="G12" s="85" t="s">
        <v>156</v>
      </c>
      <c r="H12" s="87">
        <v>149.108</v>
      </c>
      <c r="I12" s="87">
        <v>266.08</v>
      </c>
      <c r="J12" s="87">
        <v>415.18799999999999</v>
      </c>
      <c r="K12" s="80">
        <v>0.35913369365203235</v>
      </c>
      <c r="L12" s="80" t="str">
        <f t="shared" si="1"/>
        <v>&lt; 67%</v>
      </c>
      <c r="M12" s="84" t="s">
        <v>121</v>
      </c>
      <c r="O12" s="85"/>
      <c r="P12" s="78"/>
      <c r="Q12" s="114"/>
      <c r="R12"/>
      <c r="S12"/>
    </row>
    <row r="13" spans="1:134" x14ac:dyDescent="0.25">
      <c r="A13" s="85" t="s">
        <v>222</v>
      </c>
      <c r="B13" s="84" t="s">
        <v>206</v>
      </c>
      <c r="C13" s="86">
        <v>3198</v>
      </c>
      <c r="D13" s="86">
        <v>4582</v>
      </c>
      <c r="E13" s="89">
        <f>Elenco_Comuni[[#This Row],[Abitanti residenti 2023]]/Elenco_Comuni[[#This Row],[Abitanti equivalenti 2022]]</f>
        <v>0.69794849410737669</v>
      </c>
      <c r="F13" s="90" t="str">
        <f t="shared" si="0"/>
        <v>&gt; 0,6</v>
      </c>
      <c r="G13" s="85" t="s">
        <v>208</v>
      </c>
      <c r="H13" s="87">
        <v>1081.7560000000001</v>
      </c>
      <c r="I13" s="87">
        <v>641.55999999999995</v>
      </c>
      <c r="J13" s="87">
        <v>1723.316</v>
      </c>
      <c r="K13" s="80">
        <v>0.62771772559414529</v>
      </c>
      <c r="L13" s="80" t="str">
        <f t="shared" si="1"/>
        <v>&lt; 67%</v>
      </c>
      <c r="M13" s="84" t="s">
        <v>121</v>
      </c>
      <c r="O13" s="85"/>
      <c r="P13" s="78"/>
      <c r="Q13" s="114"/>
      <c r="R13"/>
      <c r="S13"/>
    </row>
    <row r="14" spans="1:134" x14ac:dyDescent="0.25">
      <c r="A14" s="85" t="s">
        <v>161</v>
      </c>
      <c r="B14" s="84" t="s">
        <v>142</v>
      </c>
      <c r="C14" s="86">
        <v>6781</v>
      </c>
      <c r="D14" s="86">
        <v>10205</v>
      </c>
      <c r="E14" s="89">
        <f>Elenco_Comuni[[#This Row],[Abitanti residenti 2023]]/Elenco_Comuni[[#This Row],[Abitanti equivalenti 2022]]</f>
        <v>0.66447819696227339</v>
      </c>
      <c r="F14" s="90" t="str">
        <f t="shared" si="0"/>
        <v>&gt; 0,6</v>
      </c>
      <c r="G14" s="85" t="s">
        <v>144</v>
      </c>
      <c r="H14" s="87">
        <v>2385.127</v>
      </c>
      <c r="I14" s="87">
        <v>1541.4369999999999</v>
      </c>
      <c r="J14" s="87">
        <v>3926.5639999999999</v>
      </c>
      <c r="K14" s="80">
        <v>0.60743362390120215</v>
      </c>
      <c r="L14" s="80" t="str">
        <f t="shared" si="1"/>
        <v>&lt; 67%</v>
      </c>
      <c r="M14" s="84" t="s">
        <v>121</v>
      </c>
      <c r="O14" s="85"/>
      <c r="P14" s="78"/>
      <c r="Q14" s="114"/>
      <c r="R14"/>
      <c r="S14"/>
    </row>
    <row r="15" spans="1:134" x14ac:dyDescent="0.25">
      <c r="A15" s="85" t="s">
        <v>231</v>
      </c>
      <c r="B15" s="84" t="s">
        <v>230</v>
      </c>
      <c r="C15" s="86">
        <v>7243</v>
      </c>
      <c r="D15" s="86">
        <v>10800</v>
      </c>
      <c r="E15" s="89">
        <f>Elenco_Comuni[[#This Row],[Abitanti residenti 2023]]/Elenco_Comuni[[#This Row],[Abitanti equivalenti 2022]]</f>
        <v>0.6706481481481481</v>
      </c>
      <c r="F15" s="90" t="str">
        <f t="shared" si="0"/>
        <v>&gt; 0,6</v>
      </c>
      <c r="G15" s="85" t="s">
        <v>232</v>
      </c>
      <c r="H15" s="87">
        <v>2857.1880000000001</v>
      </c>
      <c r="I15" s="87">
        <v>2091.16</v>
      </c>
      <c r="J15" s="87">
        <v>4948.348</v>
      </c>
      <c r="K15" s="80">
        <v>0.57740239772950486</v>
      </c>
      <c r="L15" s="80" t="str">
        <f t="shared" si="1"/>
        <v>&lt; 67%</v>
      </c>
      <c r="M15" s="84" t="s">
        <v>121</v>
      </c>
      <c r="O15" s="85"/>
      <c r="P15" s="78"/>
      <c r="Q15" s="114"/>
      <c r="R15"/>
      <c r="S15"/>
    </row>
    <row r="16" spans="1:134" x14ac:dyDescent="0.25">
      <c r="A16" s="85" t="s">
        <v>143</v>
      </c>
      <c r="B16" s="84" t="s">
        <v>142</v>
      </c>
      <c r="C16" s="86">
        <v>2121</v>
      </c>
      <c r="D16" s="86">
        <v>3668</v>
      </c>
      <c r="E16" s="89">
        <f>Elenco_Comuni[[#This Row],[Abitanti residenti 2023]]/Elenco_Comuni[[#This Row],[Abitanti equivalenti 2022]]</f>
        <v>0.5782442748091603</v>
      </c>
      <c r="F16" s="90" t="str">
        <f t="shared" si="0"/>
        <v>Tra 0,3 e 0,6</v>
      </c>
      <c r="G16" s="85" t="s">
        <v>144</v>
      </c>
      <c r="H16" s="87">
        <v>1011.2089999999999</v>
      </c>
      <c r="I16" s="87">
        <v>425.6</v>
      </c>
      <c r="J16" s="87">
        <v>1436.809</v>
      </c>
      <c r="K16" s="80">
        <v>0.70378804698467223</v>
      </c>
      <c r="L16" s="80" t="str">
        <f t="shared" si="1"/>
        <v>&gt;= 67%</v>
      </c>
      <c r="M16" s="84" t="s">
        <v>121</v>
      </c>
      <c r="O16" s="85"/>
      <c r="P16" s="78"/>
      <c r="Q16" s="114"/>
      <c r="R16"/>
      <c r="S16"/>
    </row>
    <row r="17" spans="1:19" x14ac:dyDescent="0.25">
      <c r="A17" s="85" t="s">
        <v>209</v>
      </c>
      <c r="B17" s="84" t="s">
        <v>206</v>
      </c>
      <c r="C17" s="86">
        <v>1884</v>
      </c>
      <c r="D17" s="86">
        <v>4033</v>
      </c>
      <c r="E17" s="89">
        <f>Elenco_Comuni[[#This Row],[Abitanti residenti 2023]]/Elenco_Comuni[[#This Row],[Abitanti equivalenti 2022]]</f>
        <v>0.46714604512769653</v>
      </c>
      <c r="F17" s="90" t="str">
        <f t="shared" si="0"/>
        <v>Tra 0,3 e 0,6</v>
      </c>
      <c r="G17" s="85" t="s">
        <v>208</v>
      </c>
      <c r="H17" s="87">
        <v>548.11400000000003</v>
      </c>
      <c r="I17" s="87">
        <v>853.32</v>
      </c>
      <c r="J17" s="87">
        <v>1401.4340000000002</v>
      </c>
      <c r="K17" s="80">
        <v>0.39110939223680885</v>
      </c>
      <c r="L17" s="80" t="str">
        <f t="shared" si="1"/>
        <v>&lt; 67%</v>
      </c>
      <c r="M17" s="84" t="s">
        <v>121</v>
      </c>
      <c r="O17" s="85"/>
      <c r="P17" s="78"/>
      <c r="Q17" s="114"/>
      <c r="R17"/>
      <c r="S17"/>
    </row>
    <row r="18" spans="1:19" x14ac:dyDescent="0.25">
      <c r="A18" s="85" t="s">
        <v>174</v>
      </c>
      <c r="B18" s="84" t="s">
        <v>171</v>
      </c>
      <c r="C18" s="86">
        <v>3787</v>
      </c>
      <c r="D18" s="86">
        <v>8347</v>
      </c>
      <c r="E18" s="89">
        <f>Elenco_Comuni[[#This Row],[Abitanti residenti 2023]]/Elenco_Comuni[[#This Row],[Abitanti equivalenti 2022]]</f>
        <v>0.4536959386605966</v>
      </c>
      <c r="F18" s="90" t="str">
        <f t="shared" si="0"/>
        <v>Tra 0,3 e 0,6</v>
      </c>
      <c r="G18" s="85" t="s">
        <v>173</v>
      </c>
      <c r="H18" s="87">
        <v>1628.5260000000001</v>
      </c>
      <c r="I18" s="87">
        <v>1446.9690000000001</v>
      </c>
      <c r="J18" s="87">
        <v>3075.4949999999999</v>
      </c>
      <c r="K18" s="80">
        <v>0.52951671194393102</v>
      </c>
      <c r="L18" s="80" t="str">
        <f t="shared" si="1"/>
        <v>&lt; 67%</v>
      </c>
      <c r="M18" s="84" t="s">
        <v>121</v>
      </c>
      <c r="O18" s="85"/>
      <c r="P18" s="78"/>
      <c r="Q18" s="114"/>
      <c r="R18"/>
      <c r="S18"/>
    </row>
    <row r="19" spans="1:19" x14ac:dyDescent="0.25">
      <c r="A19" s="85" t="s">
        <v>124</v>
      </c>
      <c r="B19" s="84" t="s">
        <v>118</v>
      </c>
      <c r="C19" s="86">
        <v>7731</v>
      </c>
      <c r="D19" s="86">
        <v>11814</v>
      </c>
      <c r="E19" s="89">
        <f>Elenco_Comuni[[#This Row],[Abitanti residenti 2023]]/Elenco_Comuni[[#This Row],[Abitanti equivalenti 2022]]</f>
        <v>0.65439309294057901</v>
      </c>
      <c r="F19" s="90" t="str">
        <f t="shared" si="0"/>
        <v>&gt; 0,6</v>
      </c>
      <c r="G19" s="85" t="s">
        <v>120</v>
      </c>
      <c r="H19" s="87">
        <v>4024.875</v>
      </c>
      <c r="I19" s="87">
        <v>535.54</v>
      </c>
      <c r="J19" s="87">
        <v>4560.415</v>
      </c>
      <c r="K19" s="80">
        <v>0.88256770491282044</v>
      </c>
      <c r="L19" s="80" t="str">
        <f t="shared" si="1"/>
        <v>&gt;= 67%</v>
      </c>
      <c r="M19" s="84" t="s">
        <v>121</v>
      </c>
      <c r="O19" s="85"/>
      <c r="P19" s="78"/>
      <c r="Q19" s="114"/>
      <c r="R19"/>
      <c r="S19"/>
    </row>
    <row r="20" spans="1:19" x14ac:dyDescent="0.25">
      <c r="A20" s="85" t="s">
        <v>175</v>
      </c>
      <c r="B20" s="84" t="s">
        <v>171</v>
      </c>
      <c r="C20" s="86">
        <v>3912</v>
      </c>
      <c r="D20" s="86">
        <v>7083</v>
      </c>
      <c r="E20" s="89">
        <f>Elenco_Comuni[[#This Row],[Abitanti residenti 2023]]/Elenco_Comuni[[#This Row],[Abitanti equivalenti 2022]]</f>
        <v>0.55230834392206696</v>
      </c>
      <c r="F20" s="90" t="str">
        <f t="shared" si="0"/>
        <v>Tra 0,3 e 0,6</v>
      </c>
      <c r="G20" s="85" t="s">
        <v>173</v>
      </c>
      <c r="H20" s="87">
        <v>1532.58</v>
      </c>
      <c r="I20" s="87">
        <v>1228.4090000000001</v>
      </c>
      <c r="J20" s="87">
        <v>2760.989</v>
      </c>
      <c r="K20" s="80">
        <v>0.55508370370182569</v>
      </c>
      <c r="L20" s="80" t="str">
        <f t="shared" si="1"/>
        <v>&lt; 67%</v>
      </c>
      <c r="M20" s="84" t="s">
        <v>121</v>
      </c>
      <c r="O20" s="85"/>
      <c r="P20" s="78"/>
      <c r="Q20" s="114"/>
      <c r="R20"/>
      <c r="S20"/>
    </row>
    <row r="21" spans="1:19" x14ac:dyDescent="0.25">
      <c r="A21" s="85" t="s">
        <v>223</v>
      </c>
      <c r="B21" s="84" t="s">
        <v>206</v>
      </c>
      <c r="C21" s="86">
        <v>3396</v>
      </c>
      <c r="D21" s="86">
        <v>5420</v>
      </c>
      <c r="E21" s="89">
        <f>Elenco_Comuni[[#This Row],[Abitanti residenti 2023]]/Elenco_Comuni[[#This Row],[Abitanti equivalenti 2022]]</f>
        <v>0.62656826568265678</v>
      </c>
      <c r="F21" s="90" t="str">
        <f t="shared" si="0"/>
        <v>&gt; 0,6</v>
      </c>
      <c r="G21" s="85" t="s">
        <v>208</v>
      </c>
      <c r="H21" s="87">
        <v>1634.0709999999999</v>
      </c>
      <c r="I21" s="87">
        <v>546.95000000000005</v>
      </c>
      <c r="J21" s="87">
        <v>2181.0209999999997</v>
      </c>
      <c r="K21" s="80">
        <v>0.74922295567076158</v>
      </c>
      <c r="L21" s="80" t="str">
        <f t="shared" si="1"/>
        <v>&gt;= 67%</v>
      </c>
      <c r="M21" s="84" t="s">
        <v>121</v>
      </c>
      <c r="O21" s="85"/>
      <c r="P21" s="78"/>
      <c r="Q21" s="114"/>
      <c r="R21"/>
    </row>
    <row r="22" spans="1:19" x14ac:dyDescent="0.25">
      <c r="A22" s="85" t="s">
        <v>176</v>
      </c>
      <c r="B22" s="84" t="s">
        <v>171</v>
      </c>
      <c r="C22" s="86">
        <v>4579</v>
      </c>
      <c r="D22" s="86">
        <v>8394</v>
      </c>
      <c r="E22" s="89">
        <f>Elenco_Comuni[[#This Row],[Abitanti residenti 2023]]/Elenco_Comuni[[#This Row],[Abitanti equivalenti 2022]]</f>
        <v>0.54550869668811053</v>
      </c>
      <c r="F22" s="90" t="str">
        <f t="shared" si="0"/>
        <v>Tra 0,3 e 0,6</v>
      </c>
      <c r="G22" s="85" t="s">
        <v>173</v>
      </c>
      <c r="H22" s="87">
        <v>1913.482</v>
      </c>
      <c r="I22" s="87">
        <v>838.28399999999999</v>
      </c>
      <c r="J22" s="87">
        <v>2751.7660000000001</v>
      </c>
      <c r="K22" s="80">
        <v>0.69536508554869847</v>
      </c>
      <c r="L22" s="80" t="str">
        <f t="shared" si="1"/>
        <v>&gt;= 67%</v>
      </c>
      <c r="M22" s="84" t="s">
        <v>121</v>
      </c>
      <c r="O22" s="85"/>
      <c r="P22" s="78"/>
      <c r="Q22" s="114"/>
      <c r="R22"/>
    </row>
    <row r="23" spans="1:19" x14ac:dyDescent="0.25">
      <c r="A23" s="85" t="s">
        <v>233</v>
      </c>
      <c r="B23" s="84" t="s">
        <v>230</v>
      </c>
      <c r="C23" s="86">
        <v>2509</v>
      </c>
      <c r="D23" s="86">
        <v>4154</v>
      </c>
      <c r="E23" s="89">
        <f>Elenco_Comuni[[#This Row],[Abitanti residenti 2023]]/Elenco_Comuni[[#This Row],[Abitanti equivalenti 2022]]</f>
        <v>0.60399614829080406</v>
      </c>
      <c r="F23" s="90" t="str">
        <f t="shared" si="0"/>
        <v>&gt; 0,6</v>
      </c>
      <c r="G23" s="85" t="s">
        <v>232</v>
      </c>
      <c r="H23" s="87">
        <v>1720.1369999999999</v>
      </c>
      <c r="I23" s="87">
        <v>588.58000000000004</v>
      </c>
      <c r="J23" s="87">
        <v>2308.7170000000001</v>
      </c>
      <c r="K23" s="80">
        <v>0.74506186769534766</v>
      </c>
      <c r="L23" s="80" t="str">
        <f t="shared" si="1"/>
        <v>&gt;= 67%</v>
      </c>
      <c r="M23" s="84" t="s">
        <v>121</v>
      </c>
      <c r="O23" s="85"/>
      <c r="P23" s="78"/>
      <c r="Q23" s="114"/>
      <c r="R23"/>
    </row>
    <row r="24" spans="1:19" x14ac:dyDescent="0.25">
      <c r="A24" s="85" t="s">
        <v>210</v>
      </c>
      <c r="B24" s="84" t="s">
        <v>206</v>
      </c>
      <c r="C24" s="86">
        <v>1910</v>
      </c>
      <c r="D24" s="86">
        <v>3745</v>
      </c>
      <c r="E24" s="89">
        <f>Elenco_Comuni[[#This Row],[Abitanti residenti 2023]]/Elenco_Comuni[[#This Row],[Abitanti equivalenti 2022]]</f>
        <v>0.51001335113484647</v>
      </c>
      <c r="F24" s="90" t="str">
        <f t="shared" si="0"/>
        <v>Tra 0,3 e 0,6</v>
      </c>
      <c r="G24" s="85" t="s">
        <v>208</v>
      </c>
      <c r="H24" s="87">
        <v>741.65599999999995</v>
      </c>
      <c r="I24" s="87">
        <v>688.91</v>
      </c>
      <c r="J24" s="87">
        <v>1430.5659999999998</v>
      </c>
      <c r="K24" s="80">
        <v>0.51843536054960071</v>
      </c>
      <c r="L24" s="80" t="str">
        <f t="shared" si="1"/>
        <v>&lt; 67%</v>
      </c>
      <c r="M24" s="84" t="s">
        <v>121</v>
      </c>
      <c r="O24" s="85"/>
      <c r="P24" s="78"/>
      <c r="Q24" s="114"/>
      <c r="R24"/>
    </row>
    <row r="25" spans="1:19" x14ac:dyDescent="0.25">
      <c r="A25" s="85" t="s">
        <v>224</v>
      </c>
      <c r="B25" s="84" t="s">
        <v>206</v>
      </c>
      <c r="C25" s="86">
        <v>1214</v>
      </c>
      <c r="D25" s="86">
        <v>2330</v>
      </c>
      <c r="E25" s="89">
        <f>Elenco_Comuni[[#This Row],[Abitanti residenti 2023]]/Elenco_Comuni[[#This Row],[Abitanti equivalenti 2022]]</f>
        <v>0.52103004291845489</v>
      </c>
      <c r="F25" s="90" t="str">
        <f t="shared" si="0"/>
        <v>Tra 0,3 e 0,6</v>
      </c>
      <c r="G25" s="85" t="s">
        <v>208</v>
      </c>
      <c r="H25" s="87">
        <v>638.62599999999998</v>
      </c>
      <c r="I25" s="87">
        <v>202.09</v>
      </c>
      <c r="J25" s="87">
        <v>840.71600000000001</v>
      </c>
      <c r="K25" s="80">
        <v>0.75962156066971487</v>
      </c>
      <c r="L25" s="80" t="str">
        <f t="shared" si="1"/>
        <v>&gt;= 67%</v>
      </c>
      <c r="M25" s="84" t="s">
        <v>121</v>
      </c>
      <c r="O25" s="85"/>
      <c r="P25" s="78"/>
      <c r="Q25" s="114"/>
      <c r="R25"/>
    </row>
    <row r="26" spans="1:19" x14ac:dyDescent="0.25">
      <c r="A26" s="85" t="s">
        <v>211</v>
      </c>
      <c r="B26" s="84" t="s">
        <v>206</v>
      </c>
      <c r="C26" s="86">
        <v>3361</v>
      </c>
      <c r="D26" s="86">
        <v>4813</v>
      </c>
      <c r="E26" s="89">
        <f>Elenco_Comuni[[#This Row],[Abitanti residenti 2023]]/Elenco_Comuni[[#This Row],[Abitanti equivalenti 2022]]</f>
        <v>0.69831705796800336</v>
      </c>
      <c r="F26" s="90" t="str">
        <f t="shared" si="0"/>
        <v>&gt; 0,6</v>
      </c>
      <c r="G26" s="85" t="s">
        <v>208</v>
      </c>
      <c r="H26" s="87">
        <v>725.99900000000002</v>
      </c>
      <c r="I26" s="87">
        <v>1008.89</v>
      </c>
      <c r="J26" s="87">
        <v>1734.8890000000001</v>
      </c>
      <c r="K26" s="80">
        <v>0.41847000009798896</v>
      </c>
      <c r="L26" s="80" t="str">
        <f t="shared" si="1"/>
        <v>&lt; 67%</v>
      </c>
      <c r="M26" s="84" t="s">
        <v>121</v>
      </c>
      <c r="O26" s="78"/>
      <c r="P26" s="78"/>
      <c r="Q26" s="114"/>
      <c r="R26"/>
    </row>
    <row r="27" spans="1:19" x14ac:dyDescent="0.25">
      <c r="A27" s="85" t="s">
        <v>244</v>
      </c>
      <c r="B27" s="84" t="s">
        <v>243</v>
      </c>
      <c r="C27" s="86">
        <v>366</v>
      </c>
      <c r="D27" s="86">
        <v>534</v>
      </c>
      <c r="E27" s="89">
        <f>Elenco_Comuni[[#This Row],[Abitanti residenti 2023]]/Elenco_Comuni[[#This Row],[Abitanti equivalenti 2022]]</f>
        <v>0.6853932584269663</v>
      </c>
      <c r="F27" s="90" t="str">
        <f t="shared" si="0"/>
        <v>&gt; 0,6</v>
      </c>
      <c r="G27" s="85" t="s">
        <v>245</v>
      </c>
      <c r="H27" s="87">
        <v>130.34299999999999</v>
      </c>
      <c r="I27" s="87">
        <v>57.113</v>
      </c>
      <c r="J27" s="87">
        <v>187.45599999999999</v>
      </c>
      <c r="K27" s="80">
        <v>0.69532583646295665</v>
      </c>
      <c r="L27" s="80" t="str">
        <f t="shared" si="1"/>
        <v>&gt;= 67%</v>
      </c>
      <c r="M27" s="84" t="s">
        <v>121</v>
      </c>
      <c r="O27" s="78"/>
      <c r="P27" s="78"/>
      <c r="Q27" s="114"/>
      <c r="R27"/>
    </row>
    <row r="28" spans="1:19" x14ac:dyDescent="0.25">
      <c r="A28" s="85" t="s">
        <v>177</v>
      </c>
      <c r="B28" s="84" t="s">
        <v>171</v>
      </c>
      <c r="C28" s="86">
        <v>15268</v>
      </c>
      <c r="D28" s="86">
        <v>22373</v>
      </c>
      <c r="E28" s="89">
        <f>Elenco_Comuni[[#This Row],[Abitanti residenti 2023]]/Elenco_Comuni[[#This Row],[Abitanti equivalenti 2022]]</f>
        <v>0.68242971438787825</v>
      </c>
      <c r="F28" s="90" t="str">
        <f t="shared" si="0"/>
        <v>&gt; 0,6</v>
      </c>
      <c r="G28" s="85" t="s">
        <v>173</v>
      </c>
      <c r="H28" s="87">
        <v>6189.3519999999999</v>
      </c>
      <c r="I28" s="87">
        <v>3873.7109999999998</v>
      </c>
      <c r="J28" s="87">
        <v>10063.063</v>
      </c>
      <c r="K28" s="80">
        <v>0.61505646938710412</v>
      </c>
      <c r="L28" s="80" t="str">
        <f t="shared" si="1"/>
        <v>&lt; 67%</v>
      </c>
      <c r="M28" s="84" t="s">
        <v>121</v>
      </c>
      <c r="O28" s="78"/>
      <c r="P28" s="78"/>
      <c r="Q28" s="114"/>
      <c r="R28"/>
    </row>
    <row r="29" spans="1:19" x14ac:dyDescent="0.25">
      <c r="A29" s="85" t="s">
        <v>178</v>
      </c>
      <c r="B29" s="84" t="s">
        <v>171</v>
      </c>
      <c r="C29" s="86">
        <v>10363</v>
      </c>
      <c r="D29" s="86">
        <v>18412</v>
      </c>
      <c r="E29" s="89">
        <f>Elenco_Comuni[[#This Row],[Abitanti residenti 2023]]/Elenco_Comuni[[#This Row],[Abitanti equivalenti 2022]]</f>
        <v>0.56283945253095802</v>
      </c>
      <c r="F29" s="90" t="str">
        <f t="shared" si="0"/>
        <v>Tra 0,3 e 0,6</v>
      </c>
      <c r="G29" s="85" t="s">
        <v>173</v>
      </c>
      <c r="H29" s="87">
        <v>4875.5240000000003</v>
      </c>
      <c r="I29" s="87">
        <v>2019.1120000000001</v>
      </c>
      <c r="J29" s="87">
        <v>6894.6360000000004</v>
      </c>
      <c r="K29" s="80">
        <v>0.70714741140794091</v>
      </c>
      <c r="L29" s="80" t="str">
        <f t="shared" si="1"/>
        <v>&gt;= 67%</v>
      </c>
      <c r="M29" s="84" t="s">
        <v>121</v>
      </c>
      <c r="O29" s="78"/>
      <c r="P29" s="78"/>
      <c r="Q29" s="114"/>
      <c r="R29"/>
    </row>
    <row r="30" spans="1:19" x14ac:dyDescent="0.25">
      <c r="A30" s="85" t="s">
        <v>212</v>
      </c>
      <c r="B30" s="84" t="s">
        <v>206</v>
      </c>
      <c r="C30" s="86">
        <v>5506</v>
      </c>
      <c r="D30" s="86">
        <v>10031</v>
      </c>
      <c r="E30" s="89">
        <f>Elenco_Comuni[[#This Row],[Abitanti residenti 2023]]/Elenco_Comuni[[#This Row],[Abitanti equivalenti 2022]]</f>
        <v>0.54889841491376734</v>
      </c>
      <c r="F30" s="90" t="str">
        <f t="shared" si="0"/>
        <v>Tra 0,3 e 0,6</v>
      </c>
      <c r="G30" s="85" t="s">
        <v>208</v>
      </c>
      <c r="H30" s="87">
        <v>1450.5060000000001</v>
      </c>
      <c r="I30" s="87">
        <v>1970.68</v>
      </c>
      <c r="J30" s="87">
        <v>3421.1860000000001</v>
      </c>
      <c r="K30" s="80">
        <v>0.42397753293740825</v>
      </c>
      <c r="L30" s="80" t="str">
        <f t="shared" si="1"/>
        <v>&lt; 67%</v>
      </c>
      <c r="M30" s="84" t="s">
        <v>121</v>
      </c>
      <c r="O30" s="78"/>
      <c r="P30" s="78"/>
      <c r="Q30" s="114"/>
      <c r="R30"/>
    </row>
    <row r="31" spans="1:19" x14ac:dyDescent="0.25">
      <c r="A31" s="85" t="s">
        <v>125</v>
      </c>
      <c r="B31" s="84" t="s">
        <v>118</v>
      </c>
      <c r="C31" s="86">
        <v>124</v>
      </c>
      <c r="D31" s="86">
        <v>304</v>
      </c>
      <c r="E31" s="89">
        <f>Elenco_Comuni[[#This Row],[Abitanti residenti 2023]]/Elenco_Comuni[[#This Row],[Abitanti equivalenti 2022]]</f>
        <v>0.40789473684210525</v>
      </c>
      <c r="F31" s="90" t="str">
        <f t="shared" si="0"/>
        <v>Tra 0,3 e 0,6</v>
      </c>
      <c r="G31" s="85" t="s">
        <v>120</v>
      </c>
      <c r="H31" s="87">
        <v>11.67</v>
      </c>
      <c r="I31" s="87">
        <v>78.62</v>
      </c>
      <c r="J31" s="87">
        <v>90.29</v>
      </c>
      <c r="K31" s="80">
        <v>0.12925019381991359</v>
      </c>
      <c r="L31" s="80" t="str">
        <f t="shared" si="1"/>
        <v>&lt; 67%</v>
      </c>
      <c r="M31" s="84" t="s">
        <v>121</v>
      </c>
      <c r="O31" s="78"/>
      <c r="P31" s="78"/>
      <c r="Q31" s="114"/>
      <c r="R31"/>
    </row>
    <row r="32" spans="1:19" x14ac:dyDescent="0.25">
      <c r="A32" s="85" t="s">
        <v>330</v>
      </c>
      <c r="B32" s="84" t="s">
        <v>235</v>
      </c>
      <c r="C32" s="86">
        <v>3651</v>
      </c>
      <c r="D32" s="86">
        <v>4938.6064236041075</v>
      </c>
      <c r="E32" s="89">
        <f>Elenco_Comuni[[#This Row],[Abitanti residenti 2023]]/Elenco_Comuni[[#This Row],[Abitanti equivalenti 2022]]</f>
        <v>0.7392773764173669</v>
      </c>
      <c r="F32" s="90" t="str">
        <f t="shared" si="0"/>
        <v>&gt; 0,6</v>
      </c>
      <c r="G32" s="168" t="s">
        <v>331</v>
      </c>
      <c r="H32" s="225">
        <v>997.62400000000002</v>
      </c>
      <c r="I32">
        <v>170.04300000000001</v>
      </c>
      <c r="J32">
        <v>1167.6669999999999</v>
      </c>
      <c r="K32" s="80">
        <v>0.85437372127498679</v>
      </c>
      <c r="L32" s="80" t="s">
        <v>121</v>
      </c>
      <c r="O32" s="78"/>
      <c r="P32" s="78"/>
      <c r="Q32" s="114"/>
      <c r="R32"/>
    </row>
    <row r="33" spans="1:18" x14ac:dyDescent="0.25">
      <c r="A33" s="85" t="s">
        <v>126</v>
      </c>
      <c r="B33" s="84" t="s">
        <v>118</v>
      </c>
      <c r="C33" s="86">
        <v>845</v>
      </c>
      <c r="D33" s="86">
        <v>1939</v>
      </c>
      <c r="E33" s="89">
        <f>Elenco_Comuni[[#This Row],[Abitanti residenti 2023]]/Elenco_Comuni[[#This Row],[Abitanti equivalenti 2022]]</f>
        <v>0.43579164517792679</v>
      </c>
      <c r="F33" s="90" t="str">
        <f t="shared" si="0"/>
        <v>Tra 0,3 e 0,6</v>
      </c>
      <c r="G33" s="85" t="s">
        <v>120</v>
      </c>
      <c r="H33" s="225">
        <v>195.34</v>
      </c>
      <c r="I33" s="87">
        <v>376.24</v>
      </c>
      <c r="J33" s="87">
        <v>571.58000000000004</v>
      </c>
      <c r="K33" s="80">
        <v>0.34175443507470521</v>
      </c>
      <c r="L33" s="80" t="str">
        <f>IF(K33&lt;0.67,"&lt; 67%",IF(K33&gt;=0.67,"&gt;= 67%"))</f>
        <v>&lt; 67%</v>
      </c>
      <c r="M33" s="84" t="s">
        <v>121</v>
      </c>
      <c r="O33" s="78"/>
      <c r="P33" s="78"/>
      <c r="Q33" s="114"/>
      <c r="R33"/>
    </row>
    <row r="34" spans="1:18" x14ac:dyDescent="0.25">
      <c r="A34" s="85" t="s">
        <v>162</v>
      </c>
      <c r="B34" s="84" t="s">
        <v>142</v>
      </c>
      <c r="C34" s="86">
        <v>1069</v>
      </c>
      <c r="D34" s="86">
        <v>2131</v>
      </c>
      <c r="E34" s="89">
        <f>Elenco_Comuni[[#This Row],[Abitanti residenti 2023]]/Elenco_Comuni[[#This Row],[Abitanti equivalenti 2022]]</f>
        <v>0.50164242139840454</v>
      </c>
      <c r="F34" s="90" t="str">
        <f t="shared" ref="F34:F65" si="2">IF(E34&lt;0.3,"&lt; 0,3",IF(E34&lt;=0.6,"Tra 0,3 e 0,6","&gt; 0,6"))</f>
        <v>Tra 0,3 e 0,6</v>
      </c>
      <c r="G34" s="85" t="s">
        <v>144</v>
      </c>
      <c r="H34" s="225">
        <v>244.261</v>
      </c>
      <c r="I34" s="87">
        <v>418.024</v>
      </c>
      <c r="J34" s="87">
        <v>662.28499999999997</v>
      </c>
      <c r="K34" s="80">
        <v>0.36881554013755408</v>
      </c>
      <c r="L34" s="80" t="str">
        <f>IF(K34&lt;0.67,"&lt; 67%",IF(K34&gt;=0.67,"&gt;= 67%"))</f>
        <v>&lt; 67%</v>
      </c>
      <c r="M34" s="84" t="s">
        <v>121</v>
      </c>
      <c r="O34" s="78"/>
      <c r="P34" s="78"/>
      <c r="Q34" s="114"/>
      <c r="R34"/>
    </row>
    <row r="35" spans="1:18" x14ac:dyDescent="0.25">
      <c r="A35" s="85" t="s">
        <v>145</v>
      </c>
      <c r="B35" s="84" t="s">
        <v>142</v>
      </c>
      <c r="C35" s="86">
        <v>1763</v>
      </c>
      <c r="D35" s="86">
        <v>4237</v>
      </c>
      <c r="E35" s="89">
        <f>Elenco_Comuni[[#This Row],[Abitanti residenti 2023]]/Elenco_Comuni[[#This Row],[Abitanti equivalenti 2022]]</f>
        <v>0.41609629454802927</v>
      </c>
      <c r="F35" s="90" t="str">
        <f t="shared" si="2"/>
        <v>Tra 0,3 e 0,6</v>
      </c>
      <c r="G35" s="85" t="s">
        <v>144</v>
      </c>
      <c r="H35" s="225">
        <v>627.48500000000001</v>
      </c>
      <c r="I35" s="87">
        <v>598.29</v>
      </c>
      <c r="J35" s="87">
        <v>1225.7750000000001</v>
      </c>
      <c r="K35" s="80">
        <v>0.51190879239664699</v>
      </c>
      <c r="L35" s="80" t="str">
        <f>IF(K35&lt;0.67,"&lt; 67%",IF(K35&gt;=0.67,"&gt;= 67%"))</f>
        <v>&lt; 67%</v>
      </c>
      <c r="M35" s="84" t="s">
        <v>121</v>
      </c>
      <c r="O35" s="78"/>
      <c r="P35" s="78"/>
      <c r="Q35" s="114"/>
      <c r="R35"/>
    </row>
    <row r="36" spans="1:18" x14ac:dyDescent="0.25">
      <c r="A36" s="85" t="s">
        <v>127</v>
      </c>
      <c r="B36" s="84" t="s">
        <v>118</v>
      </c>
      <c r="C36" s="86">
        <v>520</v>
      </c>
      <c r="D36" s="86">
        <v>1133</v>
      </c>
      <c r="E36" s="89">
        <f>Elenco_Comuni[[#This Row],[Abitanti residenti 2023]]/Elenco_Comuni[[#This Row],[Abitanti equivalenti 2022]]</f>
        <v>0.45895851721094438</v>
      </c>
      <c r="F36" s="90" t="str">
        <f t="shared" si="2"/>
        <v>Tra 0,3 e 0,6</v>
      </c>
      <c r="G36" s="85" t="s">
        <v>120</v>
      </c>
      <c r="H36" s="225">
        <v>52.645000000000003</v>
      </c>
      <c r="I36" s="87">
        <v>292.83999999999997</v>
      </c>
      <c r="J36" s="87">
        <v>345.48499999999996</v>
      </c>
      <c r="K36" s="80">
        <v>0.15237998755372884</v>
      </c>
      <c r="L36" s="80" t="str">
        <f>IF(K36&lt;0.67,"&lt; 67%",IF(K36&gt;=0.67,"&gt;= 67%"))</f>
        <v>&lt; 67%</v>
      </c>
      <c r="M36" s="84" t="s">
        <v>121</v>
      </c>
      <c r="O36" s="78"/>
      <c r="P36" s="78"/>
      <c r="Q36" s="114"/>
      <c r="R36"/>
    </row>
    <row r="37" spans="1:18" x14ac:dyDescent="0.25">
      <c r="A37" s="85" t="s">
        <v>332</v>
      </c>
      <c r="B37" s="84" t="s">
        <v>235</v>
      </c>
      <c r="C37" s="86">
        <v>1573</v>
      </c>
      <c r="D37" s="86">
        <v>2487.6582732864827</v>
      </c>
      <c r="E37" s="89">
        <f>Elenco_Comuni[[#This Row],[Abitanti residenti 2023]]/Elenco_Comuni[[#This Row],[Abitanti equivalenti 2022]]</f>
        <v>0.63232157603459183</v>
      </c>
      <c r="F37" s="90" t="str">
        <f t="shared" si="2"/>
        <v>&gt; 0,6</v>
      </c>
      <c r="G37" s="168" t="s">
        <v>331</v>
      </c>
      <c r="H37" s="225">
        <v>526.14700000000005</v>
      </c>
      <c r="I37">
        <v>90.680999999999997</v>
      </c>
      <c r="J37">
        <v>616.82799999999997</v>
      </c>
      <c r="K37" s="80">
        <v>0.85298819119754621</v>
      </c>
      <c r="L37" s="80" t="s">
        <v>121</v>
      </c>
      <c r="O37" s="78"/>
      <c r="P37" s="78"/>
      <c r="Q37" s="114"/>
      <c r="R37"/>
    </row>
    <row r="38" spans="1:18" x14ac:dyDescent="0.25">
      <c r="A38" s="85" t="s">
        <v>187</v>
      </c>
      <c r="B38" s="84" t="s">
        <v>186</v>
      </c>
      <c r="C38" s="86">
        <v>3000</v>
      </c>
      <c r="D38" s="86">
        <v>6906</v>
      </c>
      <c r="E38" s="89">
        <f>Elenco_Comuni[[#This Row],[Abitanti residenti 2023]]/Elenco_Comuni[[#This Row],[Abitanti equivalenti 2022]]</f>
        <v>0.43440486533449174</v>
      </c>
      <c r="F38" s="90" t="str">
        <f t="shared" si="2"/>
        <v>Tra 0,3 e 0,6</v>
      </c>
      <c r="G38" s="85" t="s">
        <v>188</v>
      </c>
      <c r="H38" s="225">
        <v>1065.9549999999999</v>
      </c>
      <c r="I38" s="87">
        <v>1308.17</v>
      </c>
      <c r="J38" s="87">
        <v>2374.125</v>
      </c>
      <c r="K38" s="80">
        <v>0.44898857473806136</v>
      </c>
      <c r="L38" s="80" t="str">
        <f t="shared" ref="L38:L45" si="3">IF(K38&lt;0.67,"&lt; 67%",IF(K38&gt;=0.67,"&gt;= 67%"))</f>
        <v>&lt; 67%</v>
      </c>
      <c r="M38" s="84" t="s">
        <v>121</v>
      </c>
      <c r="O38" s="78"/>
      <c r="P38" s="78"/>
      <c r="Q38" s="114"/>
      <c r="R38"/>
    </row>
    <row r="39" spans="1:18" x14ac:dyDescent="0.25">
      <c r="A39" s="85" t="s">
        <v>128</v>
      </c>
      <c r="B39" s="84" t="s">
        <v>118</v>
      </c>
      <c r="C39" s="86">
        <v>1040</v>
      </c>
      <c r="D39" s="86">
        <v>2986</v>
      </c>
      <c r="E39" s="89">
        <f>Elenco_Comuni[[#This Row],[Abitanti residenti 2023]]/Elenco_Comuni[[#This Row],[Abitanti equivalenti 2022]]</f>
        <v>0.34829202947086402</v>
      </c>
      <c r="F39" s="90" t="str">
        <f t="shared" si="2"/>
        <v>Tra 0,3 e 0,6</v>
      </c>
      <c r="G39" s="85" t="s">
        <v>120</v>
      </c>
      <c r="H39" s="225">
        <v>334.17</v>
      </c>
      <c r="I39" s="87">
        <v>627.34</v>
      </c>
      <c r="J39" s="87">
        <v>961.51</v>
      </c>
      <c r="K39" s="80">
        <v>0.34754708739378687</v>
      </c>
      <c r="L39" s="80" t="str">
        <f t="shared" si="3"/>
        <v>&lt; 67%</v>
      </c>
      <c r="M39" s="84" t="s">
        <v>121</v>
      </c>
      <c r="O39" s="78"/>
      <c r="P39" s="78"/>
      <c r="Q39" s="114"/>
      <c r="R39"/>
    </row>
    <row r="40" spans="1:18" x14ac:dyDescent="0.25">
      <c r="A40" s="85" t="s">
        <v>129</v>
      </c>
      <c r="B40" s="84" t="s">
        <v>118</v>
      </c>
      <c r="C40" s="86">
        <v>1134</v>
      </c>
      <c r="D40" s="86">
        <v>3442</v>
      </c>
      <c r="E40" s="89">
        <f>Elenco_Comuni[[#This Row],[Abitanti residenti 2023]]/Elenco_Comuni[[#This Row],[Abitanti equivalenti 2022]]</f>
        <v>0.3294596165020337</v>
      </c>
      <c r="F40" s="90" t="str">
        <f t="shared" si="2"/>
        <v>Tra 0,3 e 0,6</v>
      </c>
      <c r="G40" s="85" t="s">
        <v>120</v>
      </c>
      <c r="H40" s="225">
        <v>304.03800000000001</v>
      </c>
      <c r="I40" s="87">
        <v>641.49</v>
      </c>
      <c r="J40" s="87">
        <v>945.52800000000002</v>
      </c>
      <c r="K40" s="80">
        <v>0.32155367159936038</v>
      </c>
      <c r="L40" s="80" t="str">
        <f t="shared" si="3"/>
        <v>&lt; 67%</v>
      </c>
      <c r="M40" s="84" t="s">
        <v>121</v>
      </c>
      <c r="O40" s="78"/>
      <c r="P40" s="78"/>
      <c r="Q40" s="114"/>
      <c r="R40"/>
    </row>
    <row r="41" spans="1:18" x14ac:dyDescent="0.25">
      <c r="A41" s="85" t="s">
        <v>189</v>
      </c>
      <c r="B41" s="84" t="s">
        <v>186</v>
      </c>
      <c r="C41" s="86">
        <v>1178</v>
      </c>
      <c r="D41" s="86">
        <v>3402</v>
      </c>
      <c r="E41" s="89">
        <f>Elenco_Comuni[[#This Row],[Abitanti residenti 2023]]/Elenco_Comuni[[#This Row],[Abitanti equivalenti 2022]]</f>
        <v>0.3462669018224574</v>
      </c>
      <c r="F41" s="90" t="str">
        <f t="shared" si="2"/>
        <v>Tra 0,3 e 0,6</v>
      </c>
      <c r="G41" s="85" t="s">
        <v>188</v>
      </c>
      <c r="H41" s="225">
        <v>267.13499999999999</v>
      </c>
      <c r="I41" s="87">
        <v>512.67999999999995</v>
      </c>
      <c r="J41" s="87">
        <v>779.81499999999994</v>
      </c>
      <c r="K41" s="80">
        <v>0.34256201791450536</v>
      </c>
      <c r="L41" s="80" t="str">
        <f t="shared" si="3"/>
        <v>&lt; 67%</v>
      </c>
      <c r="M41" s="84" t="s">
        <v>121</v>
      </c>
      <c r="O41" s="78"/>
      <c r="P41" s="78"/>
      <c r="Q41" s="114"/>
      <c r="R41"/>
    </row>
    <row r="42" spans="1:18" x14ac:dyDescent="0.25">
      <c r="A42" s="85" t="s">
        <v>225</v>
      </c>
      <c r="B42" s="84" t="s">
        <v>206</v>
      </c>
      <c r="C42" s="86">
        <v>1915</v>
      </c>
      <c r="D42" s="86">
        <v>2799</v>
      </c>
      <c r="E42" s="89">
        <f>Elenco_Comuni[[#This Row],[Abitanti residenti 2023]]/Elenco_Comuni[[#This Row],[Abitanti equivalenti 2022]]</f>
        <v>0.68417291889960696</v>
      </c>
      <c r="F42" s="90" t="str">
        <f t="shared" si="2"/>
        <v>&gt; 0,6</v>
      </c>
      <c r="G42" s="85" t="s">
        <v>208</v>
      </c>
      <c r="H42" s="225">
        <v>650.56200000000001</v>
      </c>
      <c r="I42" s="87">
        <v>333.64</v>
      </c>
      <c r="J42" s="87">
        <v>984.202</v>
      </c>
      <c r="K42" s="80">
        <v>0.66100454987898827</v>
      </c>
      <c r="L42" s="80" t="str">
        <f t="shared" si="3"/>
        <v>&lt; 67%</v>
      </c>
      <c r="M42" s="84" t="s">
        <v>121</v>
      </c>
      <c r="O42" s="78"/>
      <c r="P42" s="78"/>
      <c r="Q42" s="114"/>
      <c r="R42"/>
    </row>
    <row r="43" spans="1:18" x14ac:dyDescent="0.25">
      <c r="A43" s="85" t="s">
        <v>163</v>
      </c>
      <c r="B43" s="84" t="s">
        <v>142</v>
      </c>
      <c r="C43" s="86">
        <v>6033</v>
      </c>
      <c r="D43" s="86">
        <v>9425</v>
      </c>
      <c r="E43" s="89">
        <f>Elenco_Comuni[[#This Row],[Abitanti residenti 2023]]/Elenco_Comuni[[#This Row],[Abitanti equivalenti 2022]]</f>
        <v>0.64010610079575592</v>
      </c>
      <c r="F43" s="90" t="str">
        <f t="shared" si="2"/>
        <v>&gt; 0,6</v>
      </c>
      <c r="G43" s="85" t="s">
        <v>144</v>
      </c>
      <c r="H43" s="225">
        <v>2199.8330000000001</v>
      </c>
      <c r="I43" s="87">
        <v>725.22</v>
      </c>
      <c r="J43" s="87">
        <v>2925.0529999999999</v>
      </c>
      <c r="K43" s="80">
        <v>0.75206603094029412</v>
      </c>
      <c r="L43" s="80" t="str">
        <f t="shared" si="3"/>
        <v>&gt;= 67%</v>
      </c>
      <c r="M43" s="84" t="s">
        <v>121</v>
      </c>
      <c r="O43" s="78"/>
      <c r="P43" s="78"/>
      <c r="Q43" s="114"/>
      <c r="R43"/>
    </row>
    <row r="44" spans="1:18" x14ac:dyDescent="0.25">
      <c r="A44" s="85" t="s">
        <v>190</v>
      </c>
      <c r="B44" s="84" t="s">
        <v>186</v>
      </c>
      <c r="C44" s="86">
        <v>1732</v>
      </c>
      <c r="D44" s="86">
        <v>3759</v>
      </c>
      <c r="E44" s="89">
        <f>Elenco_Comuni[[#This Row],[Abitanti residenti 2023]]/Elenco_Comuni[[#This Row],[Abitanti equivalenti 2022]]</f>
        <v>0.46076084064910883</v>
      </c>
      <c r="F44" s="90" t="str">
        <f t="shared" si="2"/>
        <v>Tra 0,3 e 0,6</v>
      </c>
      <c r="G44" s="85" t="s">
        <v>188</v>
      </c>
      <c r="H44" s="225">
        <v>500.82900000000001</v>
      </c>
      <c r="I44" s="87">
        <v>583.79999999999995</v>
      </c>
      <c r="J44" s="87">
        <v>1084.6289999999999</v>
      </c>
      <c r="K44" s="80">
        <v>0.4617514375883367</v>
      </c>
      <c r="L44" s="80" t="str">
        <f t="shared" si="3"/>
        <v>&lt; 67%</v>
      </c>
      <c r="M44" s="84" t="s">
        <v>121</v>
      </c>
      <c r="O44" s="78"/>
      <c r="P44" s="78"/>
      <c r="Q44" s="114"/>
      <c r="R44"/>
    </row>
    <row r="45" spans="1:18" x14ac:dyDescent="0.25">
      <c r="A45" s="85" t="s">
        <v>213</v>
      </c>
      <c r="B45" s="84" t="s">
        <v>206</v>
      </c>
      <c r="C45" s="86">
        <v>4853</v>
      </c>
      <c r="D45" s="86">
        <v>9446</v>
      </c>
      <c r="E45" s="89">
        <f>Elenco_Comuni[[#This Row],[Abitanti residenti 2023]]/Elenco_Comuni[[#This Row],[Abitanti equivalenti 2022]]</f>
        <v>0.51376243912767305</v>
      </c>
      <c r="F45" s="90" t="str">
        <f t="shared" si="2"/>
        <v>Tra 0,3 e 0,6</v>
      </c>
      <c r="G45" s="85" t="s">
        <v>208</v>
      </c>
      <c r="H45" s="225">
        <v>1953.8219999999999</v>
      </c>
      <c r="I45" s="87">
        <v>1422.99</v>
      </c>
      <c r="J45" s="87">
        <v>3376.8119999999999</v>
      </c>
      <c r="K45" s="80">
        <v>0.57859957853738964</v>
      </c>
      <c r="L45" s="80" t="str">
        <f t="shared" si="3"/>
        <v>&lt; 67%</v>
      </c>
      <c r="M45" s="84" t="s">
        <v>121</v>
      </c>
      <c r="O45" s="78"/>
      <c r="P45" s="78"/>
      <c r="Q45" s="114"/>
      <c r="R45"/>
    </row>
    <row r="46" spans="1:18" x14ac:dyDescent="0.25">
      <c r="A46" s="85" t="s">
        <v>333</v>
      </c>
      <c r="B46" s="84" t="s">
        <v>235</v>
      </c>
      <c r="C46" s="86">
        <v>2523</v>
      </c>
      <c r="D46" s="86">
        <v>3893.9224936277637</v>
      </c>
      <c r="E46" s="89">
        <f>Elenco_Comuni[[#This Row],[Abitanti residenti 2023]]/Elenco_Comuni[[#This Row],[Abitanti equivalenti 2022]]</f>
        <v>0.64793277322000653</v>
      </c>
      <c r="F46" s="90" t="str">
        <f t="shared" si="2"/>
        <v>&gt; 0,6</v>
      </c>
      <c r="G46" s="168" t="s">
        <v>331</v>
      </c>
      <c r="H46" s="225">
        <v>943.78899999999999</v>
      </c>
      <c r="I46">
        <v>134.86199999999999</v>
      </c>
      <c r="J46">
        <v>1078.6510000000001</v>
      </c>
      <c r="K46" s="80">
        <v>0.87497160805487595</v>
      </c>
      <c r="L46" s="80" t="s">
        <v>121</v>
      </c>
      <c r="O46" s="78"/>
      <c r="P46" s="78"/>
      <c r="Q46" s="114"/>
      <c r="R46"/>
    </row>
    <row r="47" spans="1:18" x14ac:dyDescent="0.25">
      <c r="A47" s="85" t="s">
        <v>214</v>
      </c>
      <c r="B47" s="84" t="s">
        <v>206</v>
      </c>
      <c r="C47" s="86">
        <v>3958</v>
      </c>
      <c r="D47" s="86">
        <v>5391</v>
      </c>
      <c r="E47" s="89">
        <f>Elenco_Comuni[[#This Row],[Abitanti residenti 2023]]/Elenco_Comuni[[#This Row],[Abitanti equivalenti 2022]]</f>
        <v>0.73418660730847707</v>
      </c>
      <c r="F47" s="90" t="str">
        <f t="shared" si="2"/>
        <v>&gt; 0,6</v>
      </c>
      <c r="G47" s="85" t="s">
        <v>208</v>
      </c>
      <c r="H47" s="225">
        <v>993.697</v>
      </c>
      <c r="I47" s="87">
        <v>1084.92</v>
      </c>
      <c r="J47" s="87">
        <v>2078.6170000000002</v>
      </c>
      <c r="K47" s="80">
        <v>0.47805680411542861</v>
      </c>
      <c r="L47" s="80" t="str">
        <f t="shared" ref="L47:L60" si="4">IF(K47&lt;0.67,"&lt; 67%",IF(K47&gt;=0.67,"&gt;= 67%"))</f>
        <v>&lt; 67%</v>
      </c>
      <c r="M47" s="84" t="s">
        <v>121</v>
      </c>
      <c r="O47" s="78"/>
      <c r="P47" s="78"/>
      <c r="Q47" s="114"/>
      <c r="R47"/>
    </row>
    <row r="48" spans="1:18" x14ac:dyDescent="0.25">
      <c r="A48" s="85" t="s">
        <v>130</v>
      </c>
      <c r="B48" s="84" t="s">
        <v>118</v>
      </c>
      <c r="C48" s="86">
        <v>2190</v>
      </c>
      <c r="D48" s="86">
        <v>3870</v>
      </c>
      <c r="E48" s="89">
        <f>Elenco_Comuni[[#This Row],[Abitanti residenti 2023]]/Elenco_Comuni[[#This Row],[Abitanti equivalenti 2022]]</f>
        <v>0.56589147286821706</v>
      </c>
      <c r="F48" s="90" t="str">
        <f t="shared" si="2"/>
        <v>Tra 0,3 e 0,6</v>
      </c>
      <c r="G48" s="85" t="s">
        <v>120</v>
      </c>
      <c r="H48" s="225">
        <v>616.08799999999997</v>
      </c>
      <c r="I48" s="87">
        <v>475.92</v>
      </c>
      <c r="J48" s="87">
        <v>1092.008</v>
      </c>
      <c r="K48" s="80">
        <v>0.56417901700353834</v>
      </c>
      <c r="L48" s="80" t="str">
        <f t="shared" si="4"/>
        <v>&lt; 67%</v>
      </c>
      <c r="M48" s="84" t="s">
        <v>121</v>
      </c>
      <c r="O48" s="78"/>
      <c r="P48" s="78"/>
      <c r="Q48" s="114"/>
      <c r="R48"/>
    </row>
    <row r="49" spans="1:18" x14ac:dyDescent="0.25">
      <c r="A49" s="85" t="s">
        <v>191</v>
      </c>
      <c r="B49" s="84" t="s">
        <v>186</v>
      </c>
      <c r="C49" s="86">
        <v>4184</v>
      </c>
      <c r="D49" s="86">
        <v>5935</v>
      </c>
      <c r="E49" s="89">
        <f>Elenco_Comuni[[#This Row],[Abitanti residenti 2023]]/Elenco_Comuni[[#This Row],[Abitanti equivalenti 2022]]</f>
        <v>0.70497051390058973</v>
      </c>
      <c r="F49" s="90" t="str">
        <f t="shared" si="2"/>
        <v>&gt; 0,6</v>
      </c>
      <c r="G49" s="85" t="s">
        <v>188</v>
      </c>
      <c r="H49" s="225">
        <v>1803.338</v>
      </c>
      <c r="I49" s="87">
        <v>238.92</v>
      </c>
      <c r="J49" s="87">
        <v>2042.258</v>
      </c>
      <c r="K49" s="80">
        <v>0.88301184277402756</v>
      </c>
      <c r="L49" s="80" t="str">
        <f t="shared" si="4"/>
        <v>&gt;= 67%</v>
      </c>
      <c r="M49" s="84" t="s">
        <v>121</v>
      </c>
      <c r="O49" s="78"/>
      <c r="P49" s="78"/>
      <c r="Q49" s="114"/>
      <c r="R49"/>
    </row>
    <row r="50" spans="1:18" x14ac:dyDescent="0.25">
      <c r="A50" s="85" t="s">
        <v>192</v>
      </c>
      <c r="B50" s="84" t="s">
        <v>186</v>
      </c>
      <c r="C50" s="86">
        <v>2648</v>
      </c>
      <c r="D50" s="86">
        <v>5282</v>
      </c>
      <c r="E50" s="89">
        <f>Elenco_Comuni[[#This Row],[Abitanti residenti 2023]]/Elenco_Comuni[[#This Row],[Abitanti equivalenti 2022]]</f>
        <v>0.50132525558500562</v>
      </c>
      <c r="F50" s="90" t="str">
        <f t="shared" si="2"/>
        <v>Tra 0,3 e 0,6</v>
      </c>
      <c r="G50" s="85" t="s">
        <v>188</v>
      </c>
      <c r="H50" s="225">
        <v>790.48800000000006</v>
      </c>
      <c r="I50" s="87">
        <v>1194.23</v>
      </c>
      <c r="J50" s="87">
        <v>1984.7180000000001</v>
      </c>
      <c r="K50" s="80">
        <v>0.39828731336139445</v>
      </c>
      <c r="L50" s="80" t="str">
        <f t="shared" si="4"/>
        <v>&lt; 67%</v>
      </c>
      <c r="M50" s="84" t="s">
        <v>121</v>
      </c>
      <c r="O50" s="78"/>
      <c r="P50" s="78"/>
      <c r="Q50" s="114"/>
      <c r="R50"/>
    </row>
    <row r="51" spans="1:18" x14ac:dyDescent="0.25">
      <c r="A51" s="85" t="s">
        <v>146</v>
      </c>
      <c r="B51" s="84" t="s">
        <v>142</v>
      </c>
      <c r="C51" s="86">
        <v>10945</v>
      </c>
      <c r="D51" s="86">
        <v>20606</v>
      </c>
      <c r="E51" s="89">
        <f>Elenco_Comuni[[#This Row],[Abitanti residenti 2023]]/Elenco_Comuni[[#This Row],[Abitanti equivalenti 2022]]</f>
        <v>0.53115597398815884</v>
      </c>
      <c r="F51" s="90" t="str">
        <f t="shared" si="2"/>
        <v>Tra 0,3 e 0,6</v>
      </c>
      <c r="G51" s="85" t="s">
        <v>144</v>
      </c>
      <c r="H51" s="225">
        <v>5846.2</v>
      </c>
      <c r="I51" s="87">
        <v>2253.21</v>
      </c>
      <c r="J51" s="87">
        <v>8099.41</v>
      </c>
      <c r="K51" s="80">
        <v>0.72180566238775412</v>
      </c>
      <c r="L51" s="80" t="str">
        <f t="shared" si="4"/>
        <v>&gt;= 67%</v>
      </c>
      <c r="M51" s="84" t="s">
        <v>121</v>
      </c>
      <c r="O51" s="78"/>
      <c r="P51" s="78"/>
      <c r="Q51" s="114"/>
      <c r="R51"/>
    </row>
    <row r="52" spans="1:18" x14ac:dyDescent="0.25">
      <c r="A52" s="85" t="s">
        <v>147</v>
      </c>
      <c r="B52" s="84" t="s">
        <v>142</v>
      </c>
      <c r="C52" s="86">
        <v>5133</v>
      </c>
      <c r="D52" s="86">
        <v>8555</v>
      </c>
      <c r="E52" s="89">
        <f>Elenco_Comuni[[#This Row],[Abitanti residenti 2023]]/Elenco_Comuni[[#This Row],[Abitanti equivalenti 2022]]</f>
        <v>0.6</v>
      </c>
      <c r="F52" s="90" t="str">
        <f t="shared" si="2"/>
        <v>Tra 0,3 e 0,6</v>
      </c>
      <c r="G52" s="85" t="s">
        <v>144</v>
      </c>
      <c r="H52" s="225">
        <v>2635.5259999999998</v>
      </c>
      <c r="I52" s="87">
        <v>839.5</v>
      </c>
      <c r="J52" s="87">
        <v>3475.0259999999998</v>
      </c>
      <c r="K52" s="80">
        <v>0.75841907369901695</v>
      </c>
      <c r="L52" s="80" t="str">
        <f t="shared" si="4"/>
        <v>&gt;= 67%</v>
      </c>
      <c r="M52" s="84" t="s">
        <v>121</v>
      </c>
      <c r="O52" s="78"/>
      <c r="P52" s="78"/>
      <c r="Q52" s="114"/>
      <c r="R52"/>
    </row>
    <row r="53" spans="1:18" x14ac:dyDescent="0.25">
      <c r="A53" s="85" t="s">
        <v>215</v>
      </c>
      <c r="B53" s="84" t="s">
        <v>206</v>
      </c>
      <c r="C53" s="86">
        <v>2237</v>
      </c>
      <c r="D53" s="86">
        <v>6824</v>
      </c>
      <c r="E53" s="89">
        <f>Elenco_Comuni[[#This Row],[Abitanti residenti 2023]]/Elenco_Comuni[[#This Row],[Abitanti equivalenti 2022]]</f>
        <v>0.32781359906213364</v>
      </c>
      <c r="F53" s="90" t="str">
        <f t="shared" si="2"/>
        <v>Tra 0,3 e 0,6</v>
      </c>
      <c r="G53" s="85" t="s">
        <v>208</v>
      </c>
      <c r="H53" s="225">
        <v>1002.756</v>
      </c>
      <c r="I53" s="87">
        <v>959.59</v>
      </c>
      <c r="J53" s="87">
        <v>1962.346</v>
      </c>
      <c r="K53" s="80">
        <v>0.51099857007887495</v>
      </c>
      <c r="L53" s="80" t="str">
        <f t="shared" si="4"/>
        <v>&lt; 67%</v>
      </c>
      <c r="M53" s="84" t="s">
        <v>121</v>
      </c>
      <c r="O53" s="78"/>
      <c r="P53" s="78"/>
      <c r="Q53" s="114"/>
      <c r="R53"/>
    </row>
    <row r="54" spans="1:18" x14ac:dyDescent="0.25">
      <c r="A54" s="85" t="s">
        <v>216</v>
      </c>
      <c r="B54" s="84" t="s">
        <v>206</v>
      </c>
      <c r="C54" s="86">
        <v>4530</v>
      </c>
      <c r="D54" s="86">
        <v>6733</v>
      </c>
      <c r="E54" s="89">
        <f>Elenco_Comuni[[#This Row],[Abitanti residenti 2023]]/Elenco_Comuni[[#This Row],[Abitanti equivalenti 2022]]</f>
        <v>0.67280558443487304</v>
      </c>
      <c r="F54" s="90" t="str">
        <f t="shared" si="2"/>
        <v>&gt; 0,6</v>
      </c>
      <c r="G54" s="85" t="s">
        <v>208</v>
      </c>
      <c r="H54" s="225">
        <v>1360.4870000000001</v>
      </c>
      <c r="I54" s="87">
        <v>1164.3</v>
      </c>
      <c r="J54" s="87">
        <v>2524.7870000000003</v>
      </c>
      <c r="K54" s="80">
        <v>0.53885218832321302</v>
      </c>
      <c r="L54" s="80" t="str">
        <f t="shared" si="4"/>
        <v>&lt; 67%</v>
      </c>
      <c r="M54" s="84" t="s">
        <v>121</v>
      </c>
      <c r="O54" s="78"/>
      <c r="P54" s="78"/>
      <c r="Q54" s="114"/>
      <c r="R54"/>
    </row>
    <row r="55" spans="1:18" x14ac:dyDescent="0.25">
      <c r="A55" s="85" t="s">
        <v>131</v>
      </c>
      <c r="B55" s="84" t="s">
        <v>118</v>
      </c>
      <c r="C55" s="86">
        <v>3950</v>
      </c>
      <c r="D55" s="86">
        <v>6315</v>
      </c>
      <c r="E55" s="89">
        <f>Elenco_Comuni[[#This Row],[Abitanti residenti 2023]]/Elenco_Comuni[[#This Row],[Abitanti equivalenti 2022]]</f>
        <v>0.6254948535233571</v>
      </c>
      <c r="F55" s="90" t="str">
        <f t="shared" si="2"/>
        <v>&gt; 0,6</v>
      </c>
      <c r="G55" s="85" t="s">
        <v>120</v>
      </c>
      <c r="H55" s="225">
        <v>1438.623</v>
      </c>
      <c r="I55" s="87">
        <v>731.27499999999998</v>
      </c>
      <c r="J55" s="87">
        <v>2169.8980000000001</v>
      </c>
      <c r="K55" s="80">
        <v>0.66299107146971881</v>
      </c>
      <c r="L55" s="80" t="str">
        <f t="shared" si="4"/>
        <v>&lt; 67%</v>
      </c>
      <c r="M55" s="84" t="s">
        <v>121</v>
      </c>
      <c r="O55" s="78"/>
      <c r="P55" s="78"/>
      <c r="Q55" s="114"/>
      <c r="R55"/>
    </row>
    <row r="56" spans="1:18" x14ac:dyDescent="0.25">
      <c r="A56" s="85" t="s">
        <v>246</v>
      </c>
      <c r="B56" s="84" t="s">
        <v>243</v>
      </c>
      <c r="C56" s="86">
        <v>801</v>
      </c>
      <c r="D56" s="86">
        <v>992</v>
      </c>
      <c r="E56" s="89">
        <f>Elenco_Comuni[[#This Row],[Abitanti residenti 2023]]/Elenco_Comuni[[#This Row],[Abitanti equivalenti 2022]]</f>
        <v>0.80745967741935487</v>
      </c>
      <c r="F56" s="90" t="str">
        <f t="shared" si="2"/>
        <v>&gt; 0,6</v>
      </c>
      <c r="G56" s="85" t="s">
        <v>245</v>
      </c>
      <c r="H56" s="225">
        <v>103.309</v>
      </c>
      <c r="I56" s="87">
        <v>171.62700000000001</v>
      </c>
      <c r="J56" s="87">
        <v>274.93600000000004</v>
      </c>
      <c r="K56" s="80">
        <v>0.37575653970378553</v>
      </c>
      <c r="L56" s="80" t="str">
        <f t="shared" si="4"/>
        <v>&lt; 67%</v>
      </c>
      <c r="M56" s="84" t="s">
        <v>121</v>
      </c>
      <c r="O56" s="78"/>
      <c r="P56" s="78"/>
      <c r="Q56" s="114"/>
      <c r="R56"/>
    </row>
    <row r="57" spans="1:18" x14ac:dyDescent="0.25">
      <c r="A57" s="85" t="s">
        <v>193</v>
      </c>
      <c r="B57" s="84" t="s">
        <v>186</v>
      </c>
      <c r="C57" s="86">
        <v>5289</v>
      </c>
      <c r="D57" s="86">
        <v>8577</v>
      </c>
      <c r="E57" s="89">
        <f>Elenco_Comuni[[#This Row],[Abitanti residenti 2023]]/Elenco_Comuni[[#This Row],[Abitanti equivalenti 2022]]</f>
        <v>0.61664917803427777</v>
      </c>
      <c r="F57" s="90" t="str">
        <f t="shared" si="2"/>
        <v>&gt; 0,6</v>
      </c>
      <c r="G57" s="85" t="s">
        <v>188</v>
      </c>
      <c r="H57" s="225">
        <v>2259.6390000000001</v>
      </c>
      <c r="I57" s="87">
        <v>252.79</v>
      </c>
      <c r="J57" s="87">
        <v>2512.4290000000001</v>
      </c>
      <c r="K57" s="80">
        <v>0.89938422140486363</v>
      </c>
      <c r="L57" s="80" t="str">
        <f t="shared" si="4"/>
        <v>&gt;= 67%</v>
      </c>
      <c r="M57" s="84" t="s">
        <v>121</v>
      </c>
      <c r="O57" s="78"/>
      <c r="P57" s="78"/>
      <c r="Q57" s="114"/>
      <c r="R57"/>
    </row>
    <row r="58" spans="1:18" x14ac:dyDescent="0.25">
      <c r="A58" s="85" t="s">
        <v>217</v>
      </c>
      <c r="B58" s="84" t="s">
        <v>206</v>
      </c>
      <c r="C58" s="86">
        <v>6932</v>
      </c>
      <c r="D58" s="86">
        <v>9210</v>
      </c>
      <c r="E58" s="89">
        <f>Elenco_Comuni[[#This Row],[Abitanti residenti 2023]]/Elenco_Comuni[[#This Row],[Abitanti equivalenti 2022]]</f>
        <v>0.75266015200868619</v>
      </c>
      <c r="F58" s="90" t="str">
        <f t="shared" si="2"/>
        <v>&gt; 0,6</v>
      </c>
      <c r="G58" s="85" t="s">
        <v>208</v>
      </c>
      <c r="H58" s="225">
        <v>1917.413</v>
      </c>
      <c r="I58" s="87">
        <v>1662.17</v>
      </c>
      <c r="J58" s="87">
        <v>3579.5830000000001</v>
      </c>
      <c r="K58" s="80">
        <v>0.53565261651985718</v>
      </c>
      <c r="L58" s="80" t="str">
        <f t="shared" si="4"/>
        <v>&lt; 67%</v>
      </c>
      <c r="M58" s="84" t="s">
        <v>121</v>
      </c>
      <c r="O58" s="78"/>
      <c r="P58" s="78"/>
      <c r="Q58" s="114"/>
      <c r="R58"/>
    </row>
    <row r="59" spans="1:18" x14ac:dyDescent="0.25">
      <c r="A59" s="85" t="s">
        <v>148</v>
      </c>
      <c r="B59" s="84" t="s">
        <v>142</v>
      </c>
      <c r="C59" s="86">
        <v>10825</v>
      </c>
      <c r="D59" s="86">
        <v>16286</v>
      </c>
      <c r="E59" s="89">
        <f>Elenco_Comuni[[#This Row],[Abitanti residenti 2023]]/Elenco_Comuni[[#This Row],[Abitanti equivalenti 2022]]</f>
        <v>0.66468132138032665</v>
      </c>
      <c r="F59" s="90" t="str">
        <f t="shared" si="2"/>
        <v>&gt; 0,6</v>
      </c>
      <c r="G59" s="85" t="s">
        <v>144</v>
      </c>
      <c r="H59" s="225">
        <v>4708.5420000000004</v>
      </c>
      <c r="I59" s="87">
        <v>805.80899999999997</v>
      </c>
      <c r="J59" s="87">
        <v>5514.3510000000006</v>
      </c>
      <c r="K59" s="80">
        <v>0.85387056427855246</v>
      </c>
      <c r="L59" s="80" t="str">
        <f t="shared" si="4"/>
        <v>&gt;= 67%</v>
      </c>
      <c r="M59" s="84" t="s">
        <v>121</v>
      </c>
      <c r="O59" s="78"/>
      <c r="P59" s="78"/>
      <c r="Q59" s="114"/>
      <c r="R59"/>
    </row>
    <row r="60" spans="1:18" x14ac:dyDescent="0.25">
      <c r="A60" s="85" t="s">
        <v>237</v>
      </c>
      <c r="B60" s="84" t="s">
        <v>235</v>
      </c>
      <c r="C60" s="86">
        <v>6854</v>
      </c>
      <c r="D60" s="86">
        <v>11234</v>
      </c>
      <c r="E60" s="89">
        <f>Elenco_Comuni[[#This Row],[Abitanti residenti 2023]]/Elenco_Comuni[[#This Row],[Abitanti equivalenti 2022]]</f>
        <v>0.6101121595157557</v>
      </c>
      <c r="F60" s="90" t="str">
        <f t="shared" si="2"/>
        <v>&gt; 0,6</v>
      </c>
      <c r="G60" s="85" t="s">
        <v>232</v>
      </c>
      <c r="H60" s="225">
        <v>3988.4450000000002</v>
      </c>
      <c r="I60" s="87">
        <v>513.76</v>
      </c>
      <c r="J60" s="87">
        <v>4502.2049999999999</v>
      </c>
      <c r="K60" s="80">
        <v>0.88588702646814177</v>
      </c>
      <c r="L60" s="80" t="str">
        <f t="shared" si="4"/>
        <v>&gt;= 67%</v>
      </c>
      <c r="M60" s="84" t="s">
        <v>121</v>
      </c>
      <c r="O60" s="78"/>
      <c r="P60" s="78"/>
      <c r="Q60" s="114"/>
      <c r="R60"/>
    </row>
    <row r="61" spans="1:18" x14ac:dyDescent="0.25">
      <c r="A61" s="85" t="s">
        <v>334</v>
      </c>
      <c r="B61" s="84" t="s">
        <v>235</v>
      </c>
      <c r="C61" s="86">
        <v>4307</v>
      </c>
      <c r="D61" s="86">
        <v>6202.245159141381</v>
      </c>
      <c r="E61" s="89">
        <f>Elenco_Comuni[[#This Row],[Abitanti residenti 2023]]/Elenco_Comuni[[#This Row],[Abitanti equivalenti 2022]]</f>
        <v>0.69442595213315417</v>
      </c>
      <c r="F61" s="90" t="str">
        <f t="shared" si="2"/>
        <v>&gt; 0,6</v>
      </c>
      <c r="G61" s="168" t="s">
        <v>331</v>
      </c>
      <c r="H61" s="225">
        <v>1544.4580000000001</v>
      </c>
      <c r="I61">
        <v>292.80500000000001</v>
      </c>
      <c r="J61">
        <v>1837.2629999999999</v>
      </c>
      <c r="K61" s="80">
        <v>0.84062978463072513</v>
      </c>
      <c r="L61" s="80" t="s">
        <v>121</v>
      </c>
      <c r="O61" s="78"/>
      <c r="P61" s="78"/>
      <c r="Q61" s="114"/>
      <c r="R61"/>
    </row>
    <row r="62" spans="1:18" x14ac:dyDescent="0.25">
      <c r="A62" s="85" t="s">
        <v>149</v>
      </c>
      <c r="B62" s="84" t="s">
        <v>142</v>
      </c>
      <c r="C62" s="86">
        <v>826</v>
      </c>
      <c r="D62" s="86">
        <v>2180</v>
      </c>
      <c r="E62" s="89">
        <f>Elenco_Comuni[[#This Row],[Abitanti residenti 2023]]/Elenco_Comuni[[#This Row],[Abitanti equivalenti 2022]]</f>
        <v>0.37889908256880733</v>
      </c>
      <c r="F62" s="90" t="str">
        <f t="shared" si="2"/>
        <v>Tra 0,3 e 0,6</v>
      </c>
      <c r="G62" s="85" t="s">
        <v>144</v>
      </c>
      <c r="H62" s="225">
        <v>415.64100000000002</v>
      </c>
      <c r="I62" s="87">
        <v>289.27999999999997</v>
      </c>
      <c r="J62" s="87">
        <v>704.92100000000005</v>
      </c>
      <c r="K62" s="80">
        <v>0.58962777389239363</v>
      </c>
      <c r="L62" s="80" t="str">
        <f t="shared" ref="L62:L85" si="5">IF(K62&lt;0.67,"&lt; 67%",IF(K62&gt;=0.67,"&gt;= 67%"))</f>
        <v>&lt; 67%</v>
      </c>
      <c r="M62" s="84" t="s">
        <v>121</v>
      </c>
      <c r="O62" s="78"/>
      <c r="P62" s="78"/>
      <c r="Q62" s="114"/>
      <c r="R62"/>
    </row>
    <row r="63" spans="1:18" x14ac:dyDescent="0.25">
      <c r="A63" s="85" t="s">
        <v>218</v>
      </c>
      <c r="B63" s="84" t="s">
        <v>206</v>
      </c>
      <c r="C63" s="86">
        <v>3882</v>
      </c>
      <c r="D63" s="86">
        <v>6942</v>
      </c>
      <c r="E63" s="89">
        <f>Elenco_Comuni[[#This Row],[Abitanti residenti 2023]]/Elenco_Comuni[[#This Row],[Abitanti equivalenti 2022]]</f>
        <v>0.55920484010371652</v>
      </c>
      <c r="F63" s="90" t="str">
        <f t="shared" si="2"/>
        <v>Tra 0,3 e 0,6</v>
      </c>
      <c r="G63" s="85" t="s">
        <v>208</v>
      </c>
      <c r="H63" s="225">
        <v>1455.7529999999999</v>
      </c>
      <c r="I63" s="87">
        <v>1370.63</v>
      </c>
      <c r="J63" s="87">
        <v>2826.3829999999998</v>
      </c>
      <c r="K63" s="80">
        <v>0.51505864562587589</v>
      </c>
      <c r="L63" s="80" t="str">
        <f t="shared" si="5"/>
        <v>&lt; 67%</v>
      </c>
      <c r="M63" s="84" t="s">
        <v>121</v>
      </c>
      <c r="O63" s="78"/>
      <c r="P63" s="78"/>
      <c r="Q63" s="114"/>
      <c r="R63"/>
    </row>
    <row r="64" spans="1:18" x14ac:dyDescent="0.25">
      <c r="A64" s="85" t="s">
        <v>226</v>
      </c>
      <c r="B64" s="84" t="s">
        <v>206</v>
      </c>
      <c r="C64" s="86">
        <v>10841</v>
      </c>
      <c r="D64" s="86">
        <v>13846</v>
      </c>
      <c r="E64" s="89">
        <f>Elenco_Comuni[[#This Row],[Abitanti residenti 2023]]/Elenco_Comuni[[#This Row],[Abitanti equivalenti 2022]]</f>
        <v>0.78296981077567529</v>
      </c>
      <c r="F64" s="90" t="str">
        <f t="shared" si="2"/>
        <v>&gt; 0,6</v>
      </c>
      <c r="G64" s="85" t="s">
        <v>208</v>
      </c>
      <c r="H64" s="225">
        <v>4430.4369999999999</v>
      </c>
      <c r="I64" s="87">
        <v>523.51</v>
      </c>
      <c r="J64" s="87">
        <v>4953.9470000000001</v>
      </c>
      <c r="K64" s="80">
        <v>0.89432466677580524</v>
      </c>
      <c r="L64" s="80" t="str">
        <f t="shared" si="5"/>
        <v>&gt;= 67%</v>
      </c>
      <c r="M64" s="84" t="s">
        <v>121</v>
      </c>
      <c r="O64" s="78"/>
      <c r="P64" s="78"/>
      <c r="Q64" s="114"/>
      <c r="R64"/>
    </row>
    <row r="65" spans="1:16375" s="180" customFormat="1" ht="30" x14ac:dyDescent="0.25">
      <c r="A65" s="85" t="s">
        <v>252</v>
      </c>
      <c r="B65" s="84" t="s">
        <v>243</v>
      </c>
      <c r="C65" s="86">
        <v>1049</v>
      </c>
      <c r="D65" s="86">
        <v>2427</v>
      </c>
      <c r="E65" s="89">
        <f>Elenco_Comuni[[#This Row],[Abitanti residenti 2023]]/Elenco_Comuni[[#This Row],[Abitanti equivalenti 2022]]</f>
        <v>0.43222084878450762</v>
      </c>
      <c r="F65" s="89" t="str">
        <f t="shared" si="2"/>
        <v>Tra 0,3 e 0,6</v>
      </c>
      <c r="G65" s="85" t="s">
        <v>253</v>
      </c>
      <c r="H65" s="87">
        <v>303.26499999999999</v>
      </c>
      <c r="I65" s="87">
        <v>342.88400000000001</v>
      </c>
      <c r="J65" s="87">
        <v>646.149</v>
      </c>
      <c r="K65" s="80">
        <v>0.46934221054276953</v>
      </c>
      <c r="L65" s="84" t="str">
        <f t="shared" si="5"/>
        <v>&lt; 67%</v>
      </c>
      <c r="M65" s="84" t="s">
        <v>121</v>
      </c>
      <c r="N65" s="226"/>
      <c r="O65" s="220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  <c r="IV65" s="84"/>
      <c r="IW65" s="84"/>
      <c r="IX65" s="84"/>
      <c r="IY65" s="84"/>
      <c r="IZ65" s="84"/>
      <c r="JA65" s="84"/>
      <c r="JB65" s="84"/>
      <c r="JC65" s="84"/>
      <c r="JD65" s="84"/>
      <c r="JE65" s="84"/>
      <c r="JF65" s="84"/>
      <c r="JG65" s="84"/>
      <c r="JH65" s="84"/>
      <c r="JI65" s="84"/>
      <c r="JJ65" s="84"/>
      <c r="JK65" s="84"/>
      <c r="JL65" s="84"/>
      <c r="JM65" s="84"/>
      <c r="JN65" s="84"/>
      <c r="JO65" s="84"/>
      <c r="JP65" s="84"/>
      <c r="JQ65" s="84"/>
      <c r="JR65" s="84"/>
      <c r="JS65" s="84"/>
      <c r="JT65" s="84"/>
      <c r="JU65" s="84"/>
      <c r="JV65" s="84"/>
      <c r="JW65" s="84"/>
      <c r="JX65" s="84"/>
      <c r="JY65" s="84"/>
      <c r="JZ65" s="84"/>
      <c r="KA65" s="84"/>
      <c r="KB65" s="84"/>
      <c r="KC65" s="84"/>
      <c r="KD65" s="84"/>
      <c r="KE65" s="84"/>
      <c r="KF65" s="84"/>
      <c r="KG65" s="84"/>
      <c r="KH65" s="84"/>
      <c r="KI65" s="84"/>
      <c r="KJ65" s="84"/>
      <c r="KK65" s="84"/>
      <c r="KL65" s="84"/>
      <c r="KM65" s="84"/>
      <c r="KN65" s="84"/>
      <c r="KO65" s="84"/>
      <c r="KP65" s="84"/>
      <c r="KQ65" s="84"/>
      <c r="KR65" s="84"/>
      <c r="KS65" s="84"/>
      <c r="KT65" s="84"/>
      <c r="KU65" s="84"/>
      <c r="KV65" s="84"/>
      <c r="KW65" s="84"/>
      <c r="KX65" s="84"/>
      <c r="KY65" s="84"/>
      <c r="KZ65" s="84"/>
      <c r="LA65" s="84"/>
      <c r="LB65" s="84"/>
      <c r="LC65" s="84"/>
      <c r="LD65" s="84"/>
      <c r="LE65" s="84"/>
      <c r="LF65" s="84"/>
      <c r="LG65" s="84"/>
      <c r="LH65" s="84"/>
      <c r="LI65" s="84"/>
      <c r="LJ65" s="84"/>
      <c r="LK65" s="84"/>
      <c r="LL65" s="84"/>
      <c r="LM65" s="84"/>
      <c r="LN65" s="84"/>
      <c r="LO65" s="84"/>
      <c r="LP65" s="84"/>
      <c r="LQ65" s="84"/>
      <c r="LR65" s="84"/>
      <c r="LS65" s="84"/>
      <c r="LT65" s="84"/>
      <c r="LU65" s="84"/>
      <c r="LV65" s="84"/>
      <c r="LW65" s="84"/>
      <c r="LX65" s="84"/>
      <c r="LY65" s="84"/>
      <c r="LZ65" s="84"/>
      <c r="MA65" s="84"/>
      <c r="MB65" s="84"/>
      <c r="MC65" s="84"/>
      <c r="MD65" s="84"/>
      <c r="ME65" s="84"/>
      <c r="MF65" s="84"/>
      <c r="MG65" s="84"/>
      <c r="MH65" s="84"/>
      <c r="MI65" s="84"/>
      <c r="MJ65" s="84"/>
      <c r="MK65" s="84"/>
      <c r="ML65" s="84"/>
      <c r="MM65" s="84"/>
      <c r="MN65" s="84"/>
      <c r="MO65" s="84"/>
      <c r="MP65" s="84"/>
      <c r="MQ65" s="84"/>
      <c r="MR65" s="84"/>
      <c r="MS65" s="84"/>
      <c r="MT65" s="84"/>
      <c r="MU65" s="84"/>
      <c r="MV65" s="84"/>
      <c r="MW65" s="84"/>
      <c r="MX65" s="84"/>
      <c r="MY65" s="84"/>
      <c r="MZ65" s="84"/>
      <c r="NA65" s="84"/>
      <c r="NB65" s="84"/>
      <c r="NC65" s="84"/>
      <c r="ND65" s="84"/>
      <c r="NE65" s="84"/>
      <c r="NF65" s="84"/>
      <c r="NG65" s="84"/>
      <c r="NH65" s="84"/>
      <c r="NI65" s="84"/>
      <c r="NJ65" s="84"/>
      <c r="NK65" s="84"/>
      <c r="NL65" s="84"/>
      <c r="NM65" s="84"/>
      <c r="NN65" s="84"/>
      <c r="NO65" s="84"/>
      <c r="NP65" s="84"/>
      <c r="NQ65" s="84"/>
      <c r="NR65" s="84"/>
      <c r="NS65" s="84"/>
      <c r="NT65" s="84"/>
      <c r="NU65" s="84"/>
      <c r="NV65" s="84"/>
      <c r="NW65" s="84"/>
      <c r="NX65" s="84"/>
      <c r="NY65" s="84"/>
      <c r="NZ65" s="84"/>
      <c r="OA65" s="84"/>
      <c r="OB65" s="84"/>
      <c r="OC65" s="84"/>
      <c r="OD65" s="84"/>
      <c r="OE65" s="84"/>
      <c r="OF65" s="84"/>
      <c r="OG65" s="84"/>
      <c r="OH65" s="84"/>
      <c r="OI65" s="84"/>
      <c r="OJ65" s="84"/>
      <c r="OK65" s="84"/>
      <c r="OL65" s="84"/>
      <c r="OM65" s="84"/>
      <c r="ON65" s="84"/>
      <c r="OO65" s="84"/>
      <c r="OP65" s="84"/>
      <c r="OQ65" s="84"/>
      <c r="OR65" s="84"/>
      <c r="OS65" s="84"/>
      <c r="OT65" s="84"/>
      <c r="OU65" s="84"/>
      <c r="OV65" s="84"/>
      <c r="OW65" s="84"/>
      <c r="OX65" s="84"/>
      <c r="OY65" s="84"/>
      <c r="OZ65" s="84"/>
      <c r="PA65" s="84"/>
      <c r="PB65" s="84"/>
      <c r="PC65" s="84"/>
      <c r="PD65" s="84"/>
      <c r="PE65" s="84"/>
      <c r="PF65" s="84"/>
      <c r="PG65" s="84"/>
      <c r="PH65" s="84"/>
      <c r="PI65" s="84"/>
      <c r="PJ65" s="84"/>
      <c r="PK65" s="84"/>
      <c r="PL65" s="84"/>
      <c r="PM65" s="84"/>
      <c r="PN65" s="84"/>
      <c r="PO65" s="84"/>
      <c r="PP65" s="84"/>
      <c r="PQ65" s="84"/>
      <c r="PR65" s="84"/>
      <c r="PS65" s="84"/>
      <c r="PT65" s="84"/>
      <c r="PU65" s="84"/>
      <c r="PV65" s="84"/>
      <c r="PW65" s="84"/>
      <c r="PX65" s="84"/>
      <c r="PY65" s="84"/>
      <c r="PZ65" s="84"/>
      <c r="QA65" s="84"/>
      <c r="QB65" s="84"/>
      <c r="QC65" s="84"/>
      <c r="QD65" s="84"/>
      <c r="QE65" s="84"/>
      <c r="QF65" s="84"/>
      <c r="QG65" s="84"/>
      <c r="QH65" s="84"/>
      <c r="QI65" s="84"/>
      <c r="QJ65" s="84"/>
      <c r="QK65" s="84"/>
      <c r="QL65" s="84"/>
      <c r="QM65" s="84"/>
      <c r="QN65" s="84"/>
      <c r="QO65" s="84"/>
      <c r="QP65" s="84"/>
      <c r="QQ65" s="84"/>
      <c r="QR65" s="84"/>
      <c r="QS65" s="84"/>
      <c r="QT65" s="84"/>
      <c r="QU65" s="84"/>
      <c r="QV65" s="84"/>
      <c r="QW65" s="84"/>
      <c r="QX65" s="84"/>
      <c r="QY65" s="84"/>
      <c r="QZ65" s="84"/>
      <c r="RA65" s="84"/>
      <c r="RB65" s="84"/>
      <c r="RC65" s="84"/>
      <c r="RD65" s="84"/>
      <c r="RE65" s="84"/>
      <c r="RF65" s="84"/>
      <c r="RG65" s="84"/>
      <c r="RH65" s="84"/>
      <c r="RI65" s="84"/>
      <c r="RJ65" s="84"/>
      <c r="RK65" s="84"/>
      <c r="RL65" s="84"/>
      <c r="RM65" s="84"/>
      <c r="RN65" s="84"/>
      <c r="RO65" s="84"/>
      <c r="RP65" s="84"/>
      <c r="RQ65" s="84"/>
      <c r="RR65" s="84"/>
      <c r="RS65" s="84"/>
      <c r="RT65" s="84"/>
      <c r="RU65" s="84"/>
      <c r="RV65" s="84"/>
      <c r="RW65" s="84"/>
      <c r="RX65" s="84"/>
      <c r="RY65" s="84"/>
      <c r="RZ65" s="84"/>
      <c r="SA65" s="84"/>
      <c r="SB65" s="84"/>
      <c r="SC65" s="84"/>
      <c r="SD65" s="84"/>
      <c r="SE65" s="84"/>
      <c r="SF65" s="84"/>
      <c r="SG65" s="84"/>
      <c r="SH65" s="84"/>
      <c r="SI65" s="84"/>
      <c r="SJ65" s="84"/>
      <c r="SK65" s="84"/>
      <c r="SL65" s="84"/>
      <c r="SM65" s="84"/>
      <c r="SN65" s="84"/>
      <c r="SO65" s="84"/>
      <c r="SP65" s="84"/>
      <c r="SQ65" s="84"/>
      <c r="SR65" s="84"/>
      <c r="SS65" s="84"/>
      <c r="ST65" s="84"/>
      <c r="SU65" s="84"/>
      <c r="SV65" s="84"/>
      <c r="SW65" s="84"/>
      <c r="SX65" s="84"/>
      <c r="SY65" s="84"/>
      <c r="SZ65" s="84"/>
      <c r="TA65" s="84"/>
      <c r="TB65" s="84"/>
      <c r="TC65" s="84"/>
      <c r="TD65" s="84"/>
      <c r="TE65" s="84"/>
      <c r="TF65" s="84"/>
      <c r="TG65" s="84"/>
      <c r="TH65" s="84"/>
      <c r="TI65" s="84"/>
      <c r="TJ65" s="84"/>
      <c r="TK65" s="84"/>
      <c r="TL65" s="84"/>
      <c r="TM65" s="84"/>
      <c r="TN65" s="84"/>
      <c r="TO65" s="84"/>
      <c r="TP65" s="84"/>
      <c r="TQ65" s="84"/>
      <c r="TR65" s="84"/>
      <c r="TS65" s="84"/>
      <c r="TT65" s="84"/>
      <c r="TU65" s="84"/>
      <c r="TV65" s="84"/>
      <c r="TW65" s="84"/>
      <c r="TX65" s="84"/>
      <c r="TY65" s="84"/>
      <c r="TZ65" s="84"/>
      <c r="UA65" s="84"/>
      <c r="UB65" s="84"/>
      <c r="UC65" s="84"/>
      <c r="UD65" s="84"/>
      <c r="UE65" s="84"/>
      <c r="UF65" s="84"/>
      <c r="UG65" s="84"/>
      <c r="UH65" s="84"/>
      <c r="UI65" s="84"/>
      <c r="UJ65" s="84"/>
      <c r="UK65" s="84"/>
      <c r="UL65" s="84"/>
      <c r="UM65" s="84"/>
      <c r="UN65" s="84"/>
      <c r="UO65" s="84"/>
      <c r="UP65" s="84"/>
      <c r="UQ65" s="84"/>
      <c r="UR65" s="84"/>
      <c r="US65" s="84"/>
      <c r="UT65" s="84"/>
      <c r="UU65" s="84"/>
      <c r="UV65" s="84"/>
      <c r="UW65" s="84"/>
      <c r="UX65" s="84"/>
      <c r="UY65" s="84"/>
      <c r="UZ65" s="84"/>
      <c r="VA65" s="84"/>
      <c r="VB65" s="84"/>
      <c r="VC65" s="84"/>
      <c r="VD65" s="84"/>
      <c r="VE65" s="84"/>
      <c r="VF65" s="84"/>
      <c r="VG65" s="84"/>
      <c r="VH65" s="84"/>
      <c r="VI65" s="84"/>
      <c r="VJ65" s="84"/>
      <c r="VK65" s="84"/>
      <c r="VL65" s="84"/>
      <c r="VM65" s="84"/>
      <c r="VN65" s="84"/>
      <c r="VO65" s="84"/>
      <c r="VP65" s="84"/>
      <c r="VQ65" s="84"/>
      <c r="VR65" s="84"/>
      <c r="VS65" s="84"/>
      <c r="VT65" s="84"/>
      <c r="VU65" s="84"/>
      <c r="VV65" s="84"/>
      <c r="VW65" s="84"/>
      <c r="VX65" s="84"/>
      <c r="VY65" s="84"/>
      <c r="VZ65" s="84"/>
      <c r="WA65" s="84"/>
      <c r="WB65" s="84"/>
      <c r="WC65" s="84"/>
      <c r="WD65" s="84"/>
      <c r="WE65" s="84"/>
      <c r="WF65" s="84"/>
      <c r="WG65" s="84"/>
      <c r="WH65" s="84"/>
      <c r="WI65" s="84"/>
      <c r="WJ65" s="84"/>
      <c r="WK65" s="84"/>
      <c r="WL65" s="84"/>
      <c r="WM65" s="84"/>
      <c r="WN65" s="84"/>
      <c r="WO65" s="84"/>
      <c r="WP65" s="84"/>
      <c r="WQ65" s="84"/>
      <c r="WR65" s="84"/>
      <c r="WS65" s="84"/>
      <c r="WT65" s="84"/>
      <c r="WU65" s="84"/>
      <c r="WV65" s="84"/>
      <c r="WW65" s="84"/>
      <c r="WX65" s="84"/>
      <c r="WY65" s="84"/>
      <c r="WZ65" s="84"/>
      <c r="XA65" s="84"/>
      <c r="XB65" s="84"/>
      <c r="XC65" s="84"/>
      <c r="XD65" s="84"/>
      <c r="XE65" s="84"/>
      <c r="XF65" s="84"/>
      <c r="XG65" s="84"/>
      <c r="XH65" s="84"/>
      <c r="XI65" s="84"/>
      <c r="XJ65" s="84"/>
      <c r="XK65" s="84"/>
      <c r="XL65" s="84"/>
      <c r="XM65" s="84"/>
      <c r="XN65" s="84"/>
      <c r="XO65" s="84"/>
      <c r="XP65" s="84"/>
      <c r="XQ65" s="84"/>
      <c r="XR65" s="84"/>
      <c r="XS65" s="84"/>
      <c r="XT65" s="84"/>
      <c r="XU65" s="84"/>
      <c r="XV65" s="84"/>
      <c r="XW65" s="84"/>
      <c r="XX65" s="84"/>
      <c r="XY65" s="84"/>
      <c r="XZ65" s="84"/>
      <c r="YA65" s="84"/>
      <c r="YB65" s="84"/>
      <c r="YC65" s="84"/>
      <c r="YD65" s="84"/>
      <c r="YE65" s="84"/>
      <c r="YF65" s="84"/>
      <c r="YG65" s="84"/>
      <c r="YH65" s="84"/>
      <c r="YI65" s="84"/>
      <c r="YJ65" s="84"/>
      <c r="YK65" s="84"/>
      <c r="YL65" s="84"/>
      <c r="YM65" s="84"/>
      <c r="YN65" s="84"/>
      <c r="YO65" s="84"/>
      <c r="YP65" s="84"/>
      <c r="YQ65" s="84"/>
      <c r="YR65" s="84"/>
      <c r="YS65" s="84"/>
      <c r="YT65" s="84"/>
      <c r="YU65" s="84"/>
      <c r="YV65" s="84"/>
      <c r="YW65" s="84"/>
      <c r="YX65" s="84"/>
      <c r="YY65" s="84"/>
      <c r="YZ65" s="84"/>
      <c r="ZA65" s="84"/>
      <c r="ZB65" s="84"/>
      <c r="ZC65" s="84"/>
      <c r="ZD65" s="84"/>
      <c r="ZE65" s="84"/>
      <c r="ZF65" s="84"/>
      <c r="ZG65" s="84"/>
      <c r="ZH65" s="84"/>
      <c r="ZI65" s="84"/>
      <c r="ZJ65" s="84"/>
      <c r="ZK65" s="84"/>
      <c r="ZL65" s="84"/>
      <c r="ZM65" s="84"/>
      <c r="ZN65" s="84"/>
      <c r="ZO65" s="84"/>
      <c r="ZP65" s="84"/>
      <c r="ZQ65" s="84"/>
      <c r="ZR65" s="84"/>
      <c r="ZS65" s="84"/>
      <c r="ZT65" s="84"/>
      <c r="ZU65" s="84"/>
      <c r="ZV65" s="84"/>
      <c r="ZW65" s="84"/>
      <c r="ZX65" s="84"/>
      <c r="ZY65" s="84"/>
      <c r="ZZ65" s="84"/>
      <c r="AAA65" s="84"/>
      <c r="AAB65" s="84"/>
      <c r="AAC65" s="84"/>
      <c r="AAD65" s="84"/>
      <c r="AAE65" s="84"/>
      <c r="AAF65" s="84"/>
      <c r="AAG65" s="84"/>
      <c r="AAH65" s="84"/>
      <c r="AAI65" s="84"/>
      <c r="AAJ65" s="84"/>
      <c r="AAK65" s="84"/>
      <c r="AAL65" s="84"/>
      <c r="AAM65" s="84"/>
      <c r="AAN65" s="84"/>
      <c r="AAO65" s="84"/>
      <c r="AAP65" s="84"/>
      <c r="AAQ65" s="84"/>
      <c r="AAR65" s="84"/>
      <c r="AAS65" s="84"/>
      <c r="AAT65" s="84"/>
      <c r="AAU65" s="84"/>
      <c r="AAV65" s="84"/>
      <c r="AAW65" s="84"/>
      <c r="AAX65" s="84"/>
      <c r="AAY65" s="84"/>
      <c r="AAZ65" s="84"/>
      <c r="ABA65" s="84"/>
      <c r="ABB65" s="84"/>
      <c r="ABC65" s="84"/>
      <c r="ABD65" s="84"/>
      <c r="ABE65" s="84"/>
      <c r="ABF65" s="84"/>
      <c r="ABG65" s="84"/>
      <c r="ABH65" s="84"/>
      <c r="ABI65" s="84"/>
      <c r="ABJ65" s="84"/>
      <c r="ABK65" s="84"/>
      <c r="ABL65" s="84"/>
      <c r="ABM65" s="84"/>
      <c r="ABN65" s="84"/>
      <c r="ABO65" s="84"/>
      <c r="ABP65" s="84"/>
      <c r="ABQ65" s="84"/>
      <c r="ABR65" s="84"/>
      <c r="ABS65" s="84"/>
      <c r="ABT65" s="84"/>
      <c r="ABU65" s="84"/>
      <c r="ABV65" s="84"/>
      <c r="ABW65" s="84"/>
      <c r="ABX65" s="84"/>
      <c r="ABY65" s="84"/>
      <c r="ABZ65" s="84"/>
      <c r="ACA65" s="84"/>
      <c r="ACB65" s="84"/>
      <c r="ACC65" s="84"/>
      <c r="ACD65" s="84"/>
      <c r="ACE65" s="84"/>
      <c r="ACF65" s="84"/>
      <c r="ACG65" s="84"/>
      <c r="ACH65" s="84"/>
      <c r="ACI65" s="84"/>
      <c r="ACJ65" s="84"/>
      <c r="ACK65" s="84"/>
      <c r="ACL65" s="84"/>
      <c r="ACM65" s="84"/>
      <c r="ACN65" s="84"/>
      <c r="ACO65" s="84"/>
      <c r="ACP65" s="84"/>
      <c r="ACQ65" s="84"/>
      <c r="ACR65" s="84"/>
      <c r="ACS65" s="84"/>
      <c r="ACT65" s="84"/>
      <c r="ACU65" s="84"/>
      <c r="ACV65" s="84"/>
      <c r="ACW65" s="84"/>
      <c r="ACX65" s="84"/>
      <c r="ACY65" s="84"/>
      <c r="ACZ65" s="84"/>
      <c r="ADA65" s="84"/>
      <c r="ADB65" s="84"/>
      <c r="ADC65" s="84"/>
      <c r="ADD65" s="84"/>
      <c r="ADE65" s="84"/>
      <c r="ADF65" s="84"/>
      <c r="ADG65" s="84"/>
      <c r="ADH65" s="84"/>
      <c r="ADI65" s="84"/>
      <c r="ADJ65" s="84"/>
      <c r="ADK65" s="84"/>
      <c r="ADL65" s="84"/>
      <c r="ADM65" s="84"/>
      <c r="ADN65" s="84"/>
      <c r="ADO65" s="84"/>
      <c r="ADP65" s="84"/>
      <c r="ADQ65" s="84"/>
      <c r="ADR65" s="84"/>
      <c r="ADS65" s="84"/>
      <c r="ADT65" s="84"/>
      <c r="ADU65" s="84"/>
      <c r="ADV65" s="84"/>
      <c r="ADW65" s="84"/>
      <c r="ADX65" s="84"/>
      <c r="ADY65" s="84"/>
      <c r="ADZ65" s="84"/>
      <c r="AEA65" s="84"/>
      <c r="AEB65" s="84"/>
      <c r="AEC65" s="84"/>
      <c r="AED65" s="84"/>
      <c r="AEE65" s="84"/>
      <c r="AEF65" s="84"/>
      <c r="AEG65" s="84"/>
      <c r="AEH65" s="84"/>
      <c r="AEI65" s="84"/>
      <c r="AEJ65" s="84"/>
      <c r="AEK65" s="84"/>
      <c r="AEL65" s="84"/>
      <c r="AEM65" s="84"/>
      <c r="AEN65" s="84"/>
      <c r="AEO65" s="84"/>
      <c r="AEP65" s="84"/>
      <c r="AEQ65" s="84"/>
      <c r="AER65" s="84"/>
      <c r="AES65" s="84"/>
      <c r="AET65" s="84"/>
      <c r="AEU65" s="84"/>
      <c r="AEV65" s="84"/>
      <c r="AEW65" s="84"/>
      <c r="AEX65" s="84"/>
      <c r="AEY65" s="84"/>
      <c r="AEZ65" s="84"/>
      <c r="AFA65" s="84"/>
      <c r="AFB65" s="84"/>
      <c r="AFC65" s="84"/>
      <c r="AFD65" s="84"/>
      <c r="AFE65" s="84"/>
      <c r="AFF65" s="84"/>
      <c r="AFG65" s="84"/>
      <c r="AFH65" s="84"/>
      <c r="AFI65" s="84"/>
      <c r="AFJ65" s="84"/>
      <c r="AFK65" s="84"/>
      <c r="AFL65" s="84"/>
      <c r="AFM65" s="84"/>
      <c r="AFN65" s="84"/>
      <c r="AFO65" s="84"/>
      <c r="AFP65" s="84"/>
      <c r="AFQ65" s="84"/>
      <c r="AFR65" s="84"/>
      <c r="AFS65" s="84"/>
      <c r="AFT65" s="84"/>
      <c r="AFU65" s="84"/>
      <c r="AFV65" s="84"/>
      <c r="AFW65" s="84"/>
      <c r="AFX65" s="84"/>
      <c r="AFY65" s="84"/>
      <c r="AFZ65" s="84"/>
      <c r="AGA65" s="84"/>
      <c r="AGB65" s="84"/>
      <c r="AGC65" s="84"/>
      <c r="AGD65" s="84"/>
      <c r="AGE65" s="84"/>
      <c r="AGF65" s="84"/>
      <c r="AGG65" s="84"/>
      <c r="AGH65" s="84"/>
      <c r="AGI65" s="84"/>
      <c r="AGJ65" s="84"/>
      <c r="AGK65" s="84"/>
      <c r="AGL65" s="84"/>
      <c r="AGM65" s="84"/>
      <c r="AGN65" s="84"/>
      <c r="AGO65" s="84"/>
      <c r="AGP65" s="84"/>
      <c r="AGQ65" s="84"/>
      <c r="AGR65" s="84"/>
      <c r="AGS65" s="84"/>
      <c r="AGT65" s="84"/>
      <c r="AGU65" s="84"/>
      <c r="AGV65" s="84"/>
      <c r="AGW65" s="84"/>
      <c r="AGX65" s="84"/>
      <c r="AGY65" s="84"/>
      <c r="AGZ65" s="84"/>
      <c r="AHA65" s="84"/>
      <c r="AHB65" s="84"/>
      <c r="AHC65" s="84"/>
      <c r="AHD65" s="84"/>
      <c r="AHE65" s="84"/>
      <c r="AHF65" s="84"/>
      <c r="AHG65" s="84"/>
      <c r="AHH65" s="84"/>
      <c r="AHI65" s="84"/>
      <c r="AHJ65" s="84"/>
      <c r="AHK65" s="84"/>
      <c r="AHL65" s="84"/>
      <c r="AHM65" s="84"/>
      <c r="AHN65" s="84"/>
      <c r="AHO65" s="84"/>
      <c r="AHP65" s="84"/>
      <c r="AHQ65" s="84"/>
      <c r="AHR65" s="84"/>
      <c r="AHS65" s="84"/>
      <c r="AHT65" s="84"/>
      <c r="AHU65" s="84"/>
      <c r="AHV65" s="84"/>
      <c r="AHW65" s="84"/>
      <c r="AHX65" s="84"/>
      <c r="AHY65" s="84"/>
      <c r="AHZ65" s="84"/>
      <c r="AIA65" s="84"/>
      <c r="AIB65" s="84"/>
      <c r="AIC65" s="84"/>
      <c r="AID65" s="84"/>
      <c r="AIE65" s="84"/>
      <c r="AIF65" s="84"/>
      <c r="AIG65" s="84"/>
      <c r="AIH65" s="84"/>
      <c r="AII65" s="84"/>
      <c r="AIJ65" s="84"/>
      <c r="AIK65" s="84"/>
      <c r="AIL65" s="84"/>
      <c r="AIM65" s="84"/>
      <c r="AIN65" s="84"/>
      <c r="AIO65" s="84"/>
      <c r="AIP65" s="84"/>
      <c r="AIQ65" s="84"/>
      <c r="AIR65" s="84"/>
      <c r="AIS65" s="84"/>
      <c r="AIT65" s="84"/>
      <c r="AIU65" s="84"/>
      <c r="AIV65" s="84"/>
      <c r="AIW65" s="84"/>
      <c r="AIX65" s="84"/>
      <c r="AIY65" s="84"/>
      <c r="AIZ65" s="84"/>
      <c r="AJA65" s="84"/>
      <c r="AJB65" s="84"/>
      <c r="AJC65" s="84"/>
      <c r="AJD65" s="84"/>
      <c r="AJE65" s="84"/>
      <c r="AJF65" s="84"/>
      <c r="AJG65" s="84"/>
      <c r="AJH65" s="84"/>
      <c r="AJI65" s="84"/>
      <c r="AJJ65" s="84"/>
      <c r="AJK65" s="84"/>
      <c r="AJL65" s="84"/>
      <c r="AJM65" s="84"/>
      <c r="AJN65" s="84"/>
      <c r="AJO65" s="84"/>
      <c r="AJP65" s="84"/>
      <c r="AJQ65" s="84"/>
      <c r="AJR65" s="84"/>
      <c r="AJS65" s="84"/>
      <c r="AJT65" s="84"/>
      <c r="AJU65" s="84"/>
      <c r="AJV65" s="84"/>
      <c r="AJW65" s="84"/>
      <c r="AJX65" s="84"/>
      <c r="AJY65" s="84"/>
      <c r="AJZ65" s="84"/>
      <c r="AKA65" s="84"/>
      <c r="AKB65" s="84"/>
      <c r="AKC65" s="84"/>
      <c r="AKD65" s="84"/>
      <c r="AKE65" s="84"/>
      <c r="AKF65" s="84"/>
      <c r="AKG65" s="84"/>
      <c r="AKH65" s="84"/>
      <c r="AKI65" s="84"/>
      <c r="AKJ65" s="84"/>
      <c r="AKK65" s="84"/>
      <c r="AKL65" s="84"/>
      <c r="AKM65" s="84"/>
      <c r="AKN65" s="84"/>
      <c r="AKO65" s="84"/>
      <c r="AKP65" s="84"/>
      <c r="AKQ65" s="84"/>
      <c r="AKR65" s="84"/>
      <c r="AKS65" s="84"/>
      <c r="AKT65" s="84"/>
      <c r="AKU65" s="84"/>
      <c r="AKV65" s="84"/>
      <c r="AKW65" s="84"/>
      <c r="AKX65" s="84"/>
      <c r="AKY65" s="84"/>
      <c r="AKZ65" s="84"/>
      <c r="ALA65" s="84"/>
      <c r="ALB65" s="84"/>
      <c r="ALC65" s="84"/>
      <c r="ALD65" s="84"/>
      <c r="ALE65" s="84"/>
      <c r="ALF65" s="84"/>
      <c r="ALG65" s="84"/>
      <c r="ALH65" s="84"/>
      <c r="ALI65" s="84"/>
      <c r="ALJ65" s="84"/>
      <c r="ALK65" s="84"/>
      <c r="ALL65" s="84"/>
      <c r="ALM65" s="84"/>
      <c r="ALN65" s="84"/>
      <c r="ALO65" s="84"/>
      <c r="ALP65" s="84"/>
      <c r="ALQ65" s="84"/>
      <c r="ALR65" s="84"/>
      <c r="ALS65" s="84"/>
      <c r="ALT65" s="84"/>
      <c r="ALU65" s="84"/>
      <c r="ALV65" s="84"/>
      <c r="ALW65" s="84"/>
      <c r="ALX65" s="84"/>
      <c r="ALY65" s="84"/>
      <c r="ALZ65" s="84"/>
      <c r="AMA65" s="84"/>
      <c r="AMB65" s="84"/>
      <c r="AMC65" s="84"/>
      <c r="AMD65" s="84"/>
      <c r="AME65" s="84"/>
      <c r="AMF65" s="84"/>
      <c r="AMG65" s="84"/>
      <c r="AMH65" s="84"/>
      <c r="AMI65" s="84"/>
      <c r="AMJ65" s="84"/>
      <c r="AMK65" s="84"/>
      <c r="AML65" s="84"/>
      <c r="AMM65" s="84"/>
      <c r="AMN65" s="84"/>
      <c r="AMO65" s="84"/>
      <c r="AMP65" s="84"/>
      <c r="AMQ65" s="84"/>
      <c r="AMR65" s="84"/>
      <c r="AMS65" s="84"/>
      <c r="AMT65" s="84"/>
      <c r="AMU65" s="84"/>
      <c r="AMV65" s="84"/>
      <c r="AMW65" s="84"/>
      <c r="AMX65" s="84"/>
      <c r="AMY65" s="84"/>
      <c r="AMZ65" s="84"/>
      <c r="ANA65" s="84"/>
      <c r="ANB65" s="84"/>
      <c r="ANC65" s="84"/>
      <c r="AND65" s="84"/>
      <c r="ANE65" s="84"/>
      <c r="ANF65" s="84"/>
      <c r="ANG65" s="84"/>
      <c r="ANH65" s="84"/>
      <c r="ANI65" s="84"/>
      <c r="ANJ65" s="84"/>
      <c r="ANK65" s="84"/>
      <c r="ANL65" s="84"/>
      <c r="ANM65" s="84"/>
      <c r="ANN65" s="84"/>
      <c r="ANO65" s="84"/>
      <c r="ANP65" s="84"/>
      <c r="ANQ65" s="84"/>
      <c r="ANR65" s="84"/>
      <c r="ANS65" s="84"/>
      <c r="ANT65" s="84"/>
      <c r="ANU65" s="84"/>
      <c r="ANV65" s="84"/>
      <c r="ANW65" s="84"/>
      <c r="ANX65" s="84"/>
      <c r="ANY65" s="84"/>
      <c r="ANZ65" s="84"/>
      <c r="AOA65" s="84"/>
      <c r="AOB65" s="84"/>
      <c r="AOC65" s="84"/>
      <c r="AOD65" s="84"/>
      <c r="AOE65" s="84"/>
      <c r="AOF65" s="84"/>
      <c r="AOG65" s="84"/>
      <c r="AOH65" s="84"/>
      <c r="AOI65" s="84"/>
      <c r="AOJ65" s="84"/>
      <c r="AOK65" s="84"/>
      <c r="AOL65" s="84"/>
      <c r="AOM65" s="84"/>
      <c r="AON65" s="84"/>
      <c r="AOO65" s="84"/>
      <c r="AOP65" s="84"/>
      <c r="AOQ65" s="84"/>
      <c r="AOR65" s="84"/>
      <c r="AOS65" s="84"/>
      <c r="AOT65" s="84"/>
      <c r="AOU65" s="84"/>
      <c r="AOV65" s="84"/>
      <c r="AOW65" s="84"/>
      <c r="AOX65" s="84"/>
      <c r="AOY65" s="84"/>
      <c r="AOZ65" s="84"/>
      <c r="APA65" s="84"/>
      <c r="APB65" s="84"/>
      <c r="APC65" s="84"/>
      <c r="APD65" s="84"/>
      <c r="APE65" s="84"/>
      <c r="APF65" s="84"/>
      <c r="APG65" s="84"/>
      <c r="APH65" s="84"/>
      <c r="API65" s="84"/>
      <c r="APJ65" s="84"/>
      <c r="APK65" s="84"/>
      <c r="APL65" s="84"/>
      <c r="APM65" s="84"/>
      <c r="APN65" s="84"/>
      <c r="APO65" s="84"/>
      <c r="APP65" s="84"/>
      <c r="APQ65" s="84"/>
      <c r="APR65" s="84"/>
      <c r="APS65" s="84"/>
      <c r="APT65" s="84"/>
      <c r="APU65" s="84"/>
      <c r="APV65" s="84"/>
      <c r="APW65" s="84"/>
      <c r="APX65" s="84"/>
      <c r="APY65" s="84"/>
      <c r="APZ65" s="84"/>
      <c r="AQA65" s="84"/>
      <c r="AQB65" s="84"/>
      <c r="AQC65" s="84"/>
      <c r="AQD65" s="84"/>
      <c r="AQE65" s="84"/>
      <c r="AQF65" s="84"/>
      <c r="AQG65" s="84"/>
      <c r="AQH65" s="84"/>
      <c r="AQI65" s="84"/>
      <c r="AQJ65" s="84"/>
      <c r="AQK65" s="84"/>
      <c r="AQL65" s="84"/>
      <c r="AQM65" s="84"/>
      <c r="AQN65" s="84"/>
      <c r="AQO65" s="84"/>
      <c r="AQP65" s="84"/>
      <c r="AQQ65" s="84"/>
      <c r="AQR65" s="84"/>
      <c r="AQS65" s="84"/>
      <c r="AQT65" s="84"/>
      <c r="AQU65" s="84"/>
      <c r="AQV65" s="84"/>
      <c r="AQW65" s="84"/>
      <c r="AQX65" s="84"/>
      <c r="AQY65" s="84"/>
      <c r="AQZ65" s="84"/>
      <c r="ARA65" s="84"/>
      <c r="ARB65" s="84"/>
      <c r="ARC65" s="84"/>
      <c r="ARD65" s="84"/>
      <c r="ARE65" s="84"/>
      <c r="ARF65" s="84"/>
      <c r="ARG65" s="84"/>
      <c r="ARH65" s="84"/>
      <c r="ARI65" s="84"/>
      <c r="ARJ65" s="84"/>
      <c r="ARK65" s="84"/>
      <c r="ARL65" s="84"/>
      <c r="ARM65" s="84"/>
      <c r="ARN65" s="84"/>
      <c r="ARO65" s="84"/>
      <c r="ARP65" s="84"/>
      <c r="ARQ65" s="84"/>
      <c r="ARR65" s="84"/>
      <c r="ARS65" s="84"/>
      <c r="ART65" s="84"/>
      <c r="ARU65" s="84"/>
      <c r="ARV65" s="84"/>
      <c r="ARW65" s="84"/>
      <c r="ARX65" s="84"/>
      <c r="ARY65" s="84"/>
      <c r="ARZ65" s="84"/>
      <c r="ASA65" s="84"/>
      <c r="ASB65" s="84"/>
      <c r="ASC65" s="84"/>
      <c r="ASD65" s="84"/>
      <c r="ASE65" s="84"/>
      <c r="ASF65" s="84"/>
      <c r="ASG65" s="84"/>
      <c r="ASH65" s="84"/>
      <c r="ASI65" s="84"/>
      <c r="ASJ65" s="84"/>
      <c r="ASK65" s="84"/>
      <c r="ASL65" s="84"/>
      <c r="ASM65" s="84"/>
      <c r="ASN65" s="84"/>
      <c r="ASO65" s="84"/>
      <c r="ASP65" s="84"/>
      <c r="ASQ65" s="84"/>
      <c r="ASR65" s="84"/>
      <c r="ASS65" s="84"/>
      <c r="AST65" s="84"/>
      <c r="ASU65" s="84"/>
      <c r="ASV65" s="84"/>
      <c r="ASW65" s="84"/>
      <c r="ASX65" s="84"/>
      <c r="ASY65" s="84"/>
      <c r="ASZ65" s="84"/>
      <c r="ATA65" s="84"/>
      <c r="ATB65" s="84"/>
      <c r="ATC65" s="84"/>
      <c r="ATD65" s="84"/>
      <c r="ATE65" s="84"/>
      <c r="ATF65" s="84"/>
      <c r="ATG65" s="84"/>
      <c r="ATH65" s="84"/>
      <c r="ATI65" s="84"/>
      <c r="ATJ65" s="84"/>
      <c r="ATK65" s="84"/>
      <c r="ATL65" s="84"/>
      <c r="ATM65" s="84"/>
      <c r="ATN65" s="84"/>
      <c r="ATO65" s="84"/>
      <c r="ATP65" s="84"/>
      <c r="ATQ65" s="84"/>
      <c r="ATR65" s="84"/>
      <c r="ATS65" s="84"/>
      <c r="ATT65" s="84"/>
      <c r="ATU65" s="84"/>
      <c r="ATV65" s="84"/>
      <c r="ATW65" s="84"/>
      <c r="ATX65" s="84"/>
      <c r="ATY65" s="84"/>
      <c r="ATZ65" s="84"/>
      <c r="AUA65" s="84"/>
      <c r="AUB65" s="84"/>
      <c r="AUC65" s="84"/>
      <c r="AUD65" s="84"/>
      <c r="AUE65" s="84"/>
      <c r="AUF65" s="84"/>
      <c r="AUG65" s="84"/>
      <c r="AUH65" s="84"/>
      <c r="AUI65" s="84"/>
      <c r="AUJ65" s="84"/>
      <c r="AUK65" s="84"/>
      <c r="AUL65" s="84"/>
      <c r="AUM65" s="84"/>
      <c r="AUN65" s="84"/>
      <c r="AUO65" s="84"/>
      <c r="AUP65" s="84"/>
      <c r="AUQ65" s="84"/>
      <c r="AUR65" s="84"/>
      <c r="AUS65" s="84"/>
      <c r="AUT65" s="84"/>
      <c r="AUU65" s="84"/>
      <c r="AUV65" s="84"/>
      <c r="AUW65" s="84"/>
      <c r="AUX65" s="84"/>
      <c r="AUY65" s="84"/>
      <c r="AUZ65" s="84"/>
      <c r="AVA65" s="84"/>
      <c r="AVB65" s="84"/>
      <c r="AVC65" s="84"/>
      <c r="AVD65" s="84"/>
      <c r="AVE65" s="84"/>
      <c r="AVF65" s="84"/>
      <c r="AVG65" s="84"/>
      <c r="AVH65" s="84"/>
      <c r="AVI65" s="84"/>
      <c r="AVJ65" s="84"/>
      <c r="AVK65" s="84"/>
      <c r="AVL65" s="84"/>
      <c r="AVM65" s="84"/>
      <c r="AVN65" s="84"/>
      <c r="AVO65" s="84"/>
      <c r="AVP65" s="84"/>
      <c r="AVQ65" s="84"/>
      <c r="AVR65" s="84"/>
      <c r="AVS65" s="84"/>
      <c r="AVT65" s="84"/>
      <c r="AVU65" s="84"/>
      <c r="AVV65" s="84"/>
      <c r="AVW65" s="84"/>
      <c r="AVX65" s="84"/>
      <c r="AVY65" s="84"/>
      <c r="AVZ65" s="84"/>
      <c r="AWA65" s="84"/>
      <c r="AWB65" s="84"/>
      <c r="AWC65" s="84"/>
      <c r="AWD65" s="84"/>
      <c r="AWE65" s="84"/>
      <c r="AWF65" s="84"/>
      <c r="AWG65" s="84"/>
      <c r="AWH65" s="84"/>
      <c r="AWI65" s="84"/>
      <c r="AWJ65" s="84"/>
      <c r="AWK65" s="84"/>
      <c r="AWL65" s="84"/>
      <c r="AWM65" s="84"/>
      <c r="AWN65" s="84"/>
      <c r="AWO65" s="84"/>
      <c r="AWP65" s="84"/>
      <c r="AWQ65" s="84"/>
      <c r="AWR65" s="84"/>
      <c r="AWS65" s="84"/>
      <c r="AWT65" s="84"/>
      <c r="AWU65" s="84"/>
      <c r="AWV65" s="84"/>
      <c r="AWW65" s="84"/>
      <c r="AWX65" s="84"/>
      <c r="AWY65" s="84"/>
      <c r="AWZ65" s="84"/>
      <c r="AXA65" s="84"/>
      <c r="AXB65" s="84"/>
      <c r="AXC65" s="84"/>
      <c r="AXD65" s="84"/>
      <c r="AXE65" s="84"/>
      <c r="AXF65" s="84"/>
      <c r="AXG65" s="84"/>
      <c r="AXH65" s="84"/>
      <c r="AXI65" s="84"/>
      <c r="AXJ65" s="84"/>
      <c r="AXK65" s="84"/>
      <c r="AXL65" s="84"/>
      <c r="AXM65" s="84"/>
      <c r="AXN65" s="84"/>
      <c r="AXO65" s="84"/>
      <c r="AXP65" s="84"/>
      <c r="AXQ65" s="84"/>
      <c r="AXR65" s="84"/>
      <c r="AXS65" s="84"/>
      <c r="AXT65" s="84"/>
      <c r="AXU65" s="84"/>
      <c r="AXV65" s="84"/>
      <c r="AXW65" s="84"/>
      <c r="AXX65" s="84"/>
      <c r="AXY65" s="84"/>
      <c r="AXZ65" s="84"/>
      <c r="AYA65" s="84"/>
      <c r="AYB65" s="84"/>
      <c r="AYC65" s="84"/>
      <c r="AYD65" s="84"/>
      <c r="AYE65" s="84"/>
      <c r="AYF65" s="84"/>
      <c r="AYG65" s="84"/>
      <c r="AYH65" s="84"/>
      <c r="AYI65" s="84"/>
      <c r="AYJ65" s="84"/>
      <c r="AYK65" s="84"/>
      <c r="AYL65" s="84"/>
      <c r="AYM65" s="84"/>
      <c r="AYN65" s="84"/>
      <c r="AYO65" s="84"/>
      <c r="AYP65" s="84"/>
      <c r="AYQ65" s="84"/>
      <c r="AYR65" s="84"/>
      <c r="AYS65" s="84"/>
      <c r="AYT65" s="84"/>
      <c r="AYU65" s="84"/>
      <c r="AYV65" s="84"/>
      <c r="AYW65" s="84"/>
      <c r="AYX65" s="84"/>
      <c r="AYY65" s="84"/>
      <c r="AYZ65" s="84"/>
      <c r="AZA65" s="84"/>
      <c r="AZB65" s="84"/>
      <c r="AZC65" s="84"/>
      <c r="AZD65" s="84"/>
      <c r="AZE65" s="84"/>
      <c r="AZF65" s="84"/>
      <c r="AZG65" s="84"/>
      <c r="AZH65" s="84"/>
      <c r="AZI65" s="84"/>
      <c r="AZJ65" s="84"/>
      <c r="AZK65" s="84"/>
      <c r="AZL65" s="84"/>
      <c r="AZM65" s="84"/>
      <c r="AZN65" s="84"/>
      <c r="AZO65" s="84"/>
      <c r="AZP65" s="84"/>
      <c r="AZQ65" s="84"/>
      <c r="AZR65" s="84"/>
      <c r="AZS65" s="84"/>
      <c r="AZT65" s="84"/>
      <c r="AZU65" s="84"/>
      <c r="AZV65" s="84"/>
      <c r="AZW65" s="84"/>
      <c r="AZX65" s="84"/>
      <c r="AZY65" s="84"/>
      <c r="AZZ65" s="84"/>
      <c r="BAA65" s="84"/>
      <c r="BAB65" s="84"/>
      <c r="BAC65" s="84"/>
      <c r="BAD65" s="84"/>
      <c r="BAE65" s="84"/>
      <c r="BAF65" s="84"/>
      <c r="BAG65" s="84"/>
      <c r="BAH65" s="84"/>
      <c r="BAI65" s="84"/>
      <c r="BAJ65" s="84"/>
      <c r="BAK65" s="84"/>
      <c r="BAL65" s="84"/>
      <c r="BAM65" s="84"/>
      <c r="BAN65" s="84"/>
      <c r="BAO65" s="84"/>
      <c r="BAP65" s="84"/>
      <c r="BAQ65" s="84"/>
      <c r="BAR65" s="84"/>
      <c r="BAS65" s="84"/>
      <c r="BAT65" s="84"/>
      <c r="BAU65" s="84"/>
      <c r="BAV65" s="84"/>
      <c r="BAW65" s="84"/>
      <c r="BAX65" s="84"/>
      <c r="BAY65" s="84"/>
      <c r="BAZ65" s="84"/>
      <c r="BBA65" s="84"/>
      <c r="BBB65" s="84"/>
      <c r="BBC65" s="84"/>
      <c r="BBD65" s="84"/>
      <c r="BBE65" s="84"/>
      <c r="BBF65" s="84"/>
      <c r="BBG65" s="84"/>
      <c r="BBH65" s="84"/>
      <c r="BBI65" s="84"/>
      <c r="BBJ65" s="84"/>
      <c r="BBK65" s="84"/>
      <c r="BBL65" s="84"/>
      <c r="BBM65" s="84"/>
      <c r="BBN65" s="84"/>
      <c r="BBO65" s="84"/>
      <c r="BBP65" s="84"/>
      <c r="BBQ65" s="84"/>
      <c r="BBR65" s="84"/>
      <c r="BBS65" s="84"/>
      <c r="BBT65" s="84"/>
      <c r="BBU65" s="84"/>
      <c r="BBV65" s="84"/>
      <c r="BBW65" s="84"/>
      <c r="BBX65" s="84"/>
      <c r="BBY65" s="84"/>
      <c r="BBZ65" s="84"/>
      <c r="BCA65" s="84"/>
      <c r="BCB65" s="84"/>
      <c r="BCC65" s="84"/>
      <c r="BCD65" s="84"/>
      <c r="BCE65" s="84"/>
      <c r="BCF65" s="84"/>
      <c r="BCG65" s="84"/>
      <c r="BCH65" s="84"/>
      <c r="BCI65" s="84"/>
      <c r="BCJ65" s="84"/>
      <c r="BCK65" s="84"/>
      <c r="BCL65" s="84"/>
      <c r="BCM65" s="84"/>
      <c r="BCN65" s="84"/>
      <c r="BCO65" s="84"/>
      <c r="BCP65" s="84"/>
      <c r="BCQ65" s="84"/>
      <c r="BCR65" s="84"/>
      <c r="BCS65" s="84"/>
      <c r="BCT65" s="84"/>
      <c r="BCU65" s="84"/>
      <c r="BCV65" s="84"/>
      <c r="BCW65" s="84"/>
      <c r="BCX65" s="84"/>
      <c r="BCY65" s="84"/>
      <c r="BCZ65" s="84"/>
      <c r="BDA65" s="84"/>
      <c r="BDB65" s="84"/>
      <c r="BDC65" s="84"/>
      <c r="BDD65" s="84"/>
      <c r="BDE65" s="84"/>
      <c r="BDF65" s="84"/>
      <c r="BDG65" s="84"/>
      <c r="BDH65" s="84"/>
      <c r="BDI65" s="84"/>
      <c r="BDJ65" s="84"/>
      <c r="BDK65" s="84"/>
      <c r="BDL65" s="84"/>
      <c r="BDM65" s="84"/>
      <c r="BDN65" s="84"/>
      <c r="BDO65" s="84"/>
      <c r="BDP65" s="84"/>
      <c r="BDQ65" s="84"/>
      <c r="BDR65" s="84"/>
      <c r="BDS65" s="84"/>
      <c r="BDT65" s="84"/>
      <c r="BDU65" s="84"/>
      <c r="BDV65" s="84"/>
      <c r="BDW65" s="84"/>
      <c r="BDX65" s="84"/>
      <c r="BDY65" s="84"/>
      <c r="BDZ65" s="84"/>
      <c r="BEA65" s="84"/>
      <c r="BEB65" s="84"/>
      <c r="BEC65" s="84"/>
      <c r="BED65" s="84"/>
      <c r="BEE65" s="84"/>
      <c r="BEF65" s="84"/>
      <c r="BEG65" s="84"/>
      <c r="BEH65" s="84"/>
      <c r="BEI65" s="84"/>
      <c r="BEJ65" s="84"/>
      <c r="BEK65" s="84"/>
      <c r="BEL65" s="84"/>
      <c r="BEM65" s="84"/>
      <c r="BEN65" s="84"/>
      <c r="BEO65" s="84"/>
      <c r="BEP65" s="84"/>
      <c r="BEQ65" s="84"/>
      <c r="BER65" s="84"/>
      <c r="BES65" s="84"/>
      <c r="BET65" s="84"/>
      <c r="BEU65" s="84"/>
      <c r="BEV65" s="84"/>
      <c r="BEW65" s="84"/>
      <c r="BEX65" s="84"/>
      <c r="BEY65" s="84"/>
      <c r="BEZ65" s="84"/>
      <c r="BFA65" s="84"/>
      <c r="BFB65" s="84"/>
      <c r="BFC65" s="84"/>
      <c r="BFD65" s="84"/>
      <c r="BFE65" s="84"/>
      <c r="BFF65" s="84"/>
      <c r="BFG65" s="84"/>
      <c r="BFH65" s="84"/>
      <c r="BFI65" s="84"/>
      <c r="BFJ65" s="84"/>
      <c r="BFK65" s="84"/>
      <c r="BFL65" s="84"/>
      <c r="BFM65" s="84"/>
      <c r="BFN65" s="84"/>
      <c r="BFO65" s="84"/>
      <c r="BFP65" s="84"/>
      <c r="BFQ65" s="84"/>
      <c r="BFR65" s="84"/>
      <c r="BFS65" s="84"/>
      <c r="BFT65" s="84"/>
      <c r="BFU65" s="84"/>
      <c r="BFV65" s="84"/>
      <c r="BFW65" s="84"/>
      <c r="BFX65" s="84"/>
      <c r="BFY65" s="84"/>
      <c r="BFZ65" s="84"/>
      <c r="BGA65" s="84"/>
      <c r="BGB65" s="84"/>
      <c r="BGC65" s="84"/>
      <c r="BGD65" s="84"/>
      <c r="BGE65" s="84"/>
      <c r="BGF65" s="84"/>
      <c r="BGG65" s="84"/>
      <c r="BGH65" s="84"/>
      <c r="BGI65" s="84"/>
      <c r="BGJ65" s="84"/>
      <c r="BGK65" s="84"/>
      <c r="BGL65" s="84"/>
      <c r="BGM65" s="84"/>
      <c r="BGN65" s="84"/>
      <c r="BGO65" s="84"/>
      <c r="BGP65" s="84"/>
      <c r="BGQ65" s="84"/>
      <c r="BGR65" s="84"/>
      <c r="BGS65" s="84"/>
      <c r="BGT65" s="84"/>
      <c r="BGU65" s="84"/>
      <c r="BGV65" s="84"/>
      <c r="BGW65" s="84"/>
      <c r="BGX65" s="84"/>
      <c r="BGY65" s="84"/>
      <c r="BGZ65" s="84"/>
      <c r="BHA65" s="84"/>
      <c r="BHB65" s="84"/>
      <c r="BHC65" s="84"/>
      <c r="BHD65" s="84"/>
      <c r="BHE65" s="84"/>
      <c r="BHF65" s="84"/>
      <c r="BHG65" s="84"/>
      <c r="BHH65" s="84"/>
      <c r="BHI65" s="84"/>
      <c r="BHJ65" s="84"/>
      <c r="BHK65" s="84"/>
      <c r="BHL65" s="84"/>
      <c r="BHM65" s="84"/>
      <c r="BHN65" s="84"/>
      <c r="BHO65" s="84"/>
      <c r="BHP65" s="84"/>
      <c r="BHQ65" s="84"/>
      <c r="BHR65" s="84"/>
      <c r="BHS65" s="84"/>
      <c r="BHT65" s="84"/>
      <c r="BHU65" s="84"/>
      <c r="BHV65" s="84"/>
      <c r="BHW65" s="84"/>
      <c r="BHX65" s="84"/>
      <c r="BHY65" s="84"/>
      <c r="BHZ65" s="84"/>
      <c r="BIA65" s="84"/>
      <c r="BIB65" s="84"/>
      <c r="BIC65" s="84"/>
      <c r="BID65" s="84"/>
      <c r="BIE65" s="84"/>
      <c r="BIF65" s="84"/>
      <c r="BIG65" s="84"/>
      <c r="BIH65" s="84"/>
      <c r="BII65" s="84"/>
      <c r="BIJ65" s="84"/>
      <c r="BIK65" s="84"/>
      <c r="BIL65" s="84"/>
      <c r="BIM65" s="84"/>
      <c r="BIN65" s="84"/>
      <c r="BIO65" s="84"/>
      <c r="BIP65" s="84"/>
      <c r="BIQ65" s="84"/>
      <c r="BIR65" s="84"/>
      <c r="BIS65" s="84"/>
      <c r="BIT65" s="84"/>
      <c r="BIU65" s="84"/>
      <c r="BIV65" s="84"/>
      <c r="BIW65" s="84"/>
      <c r="BIX65" s="84"/>
      <c r="BIY65" s="84"/>
      <c r="BIZ65" s="84"/>
      <c r="BJA65" s="84"/>
      <c r="BJB65" s="84"/>
      <c r="BJC65" s="84"/>
      <c r="BJD65" s="84"/>
      <c r="BJE65" s="84"/>
      <c r="BJF65" s="84"/>
      <c r="BJG65" s="84"/>
      <c r="BJH65" s="84"/>
      <c r="BJI65" s="84"/>
      <c r="BJJ65" s="84"/>
      <c r="BJK65" s="84"/>
      <c r="BJL65" s="84"/>
      <c r="BJM65" s="84"/>
      <c r="BJN65" s="84"/>
      <c r="BJO65" s="84"/>
      <c r="BJP65" s="84"/>
      <c r="BJQ65" s="84"/>
      <c r="BJR65" s="84"/>
      <c r="BJS65" s="84"/>
      <c r="BJT65" s="84"/>
      <c r="BJU65" s="84"/>
      <c r="BJV65" s="84"/>
      <c r="BJW65" s="84"/>
      <c r="BJX65" s="84"/>
      <c r="BJY65" s="84"/>
      <c r="BJZ65" s="84"/>
      <c r="BKA65" s="84"/>
      <c r="BKB65" s="84"/>
      <c r="BKC65" s="84"/>
      <c r="BKD65" s="84"/>
      <c r="BKE65" s="84"/>
      <c r="BKF65" s="84"/>
      <c r="BKG65" s="84"/>
      <c r="BKH65" s="84"/>
      <c r="BKI65" s="84"/>
      <c r="BKJ65" s="84"/>
      <c r="BKK65" s="84"/>
      <c r="BKL65" s="84"/>
      <c r="BKM65" s="84"/>
      <c r="BKN65" s="84"/>
      <c r="BKO65" s="84"/>
      <c r="BKP65" s="84"/>
      <c r="BKQ65" s="84"/>
      <c r="BKR65" s="84"/>
      <c r="BKS65" s="84"/>
      <c r="BKT65" s="84"/>
      <c r="BKU65" s="84"/>
      <c r="BKV65" s="84"/>
      <c r="BKW65" s="84"/>
      <c r="BKX65" s="84"/>
      <c r="BKY65" s="84"/>
      <c r="BKZ65" s="84"/>
      <c r="BLA65" s="84"/>
      <c r="BLB65" s="84"/>
      <c r="BLC65" s="84"/>
      <c r="BLD65" s="84"/>
      <c r="BLE65" s="84"/>
      <c r="BLF65" s="84"/>
      <c r="BLG65" s="84"/>
      <c r="BLH65" s="84"/>
      <c r="BLI65" s="84"/>
      <c r="BLJ65" s="84"/>
      <c r="BLK65" s="84"/>
      <c r="BLL65" s="84"/>
      <c r="BLM65" s="84"/>
      <c r="BLN65" s="84"/>
      <c r="BLO65" s="84"/>
      <c r="BLP65" s="84"/>
      <c r="BLQ65" s="84"/>
      <c r="BLR65" s="84"/>
      <c r="BLS65" s="84"/>
      <c r="BLT65" s="84"/>
      <c r="BLU65" s="84"/>
      <c r="BLV65" s="84"/>
      <c r="BLW65" s="84"/>
      <c r="BLX65" s="84"/>
      <c r="BLY65" s="84"/>
      <c r="BLZ65" s="84"/>
      <c r="BMA65" s="84"/>
      <c r="BMB65" s="84"/>
      <c r="BMC65" s="84"/>
      <c r="BMD65" s="84"/>
      <c r="BME65" s="84"/>
      <c r="BMF65" s="84"/>
      <c r="BMG65" s="84"/>
      <c r="BMH65" s="84"/>
      <c r="BMI65" s="84"/>
      <c r="BMJ65" s="84"/>
      <c r="BMK65" s="84"/>
      <c r="BML65" s="84"/>
      <c r="BMM65" s="84"/>
      <c r="BMN65" s="84"/>
      <c r="BMO65" s="84"/>
      <c r="BMP65" s="84"/>
      <c r="BMQ65" s="84"/>
      <c r="BMR65" s="84"/>
      <c r="BMS65" s="84"/>
      <c r="BMT65" s="84"/>
      <c r="BMU65" s="84"/>
      <c r="BMV65" s="84"/>
      <c r="BMW65" s="84"/>
      <c r="BMX65" s="84"/>
      <c r="BMY65" s="84"/>
      <c r="BMZ65" s="84"/>
      <c r="BNA65" s="84"/>
      <c r="BNB65" s="84"/>
      <c r="BNC65" s="84"/>
      <c r="BND65" s="84"/>
      <c r="BNE65" s="84"/>
      <c r="BNF65" s="84"/>
      <c r="BNG65" s="84"/>
      <c r="BNH65" s="84"/>
      <c r="BNI65" s="84"/>
      <c r="BNJ65" s="84"/>
      <c r="BNK65" s="84"/>
      <c r="BNL65" s="84"/>
      <c r="BNM65" s="84"/>
      <c r="BNN65" s="84"/>
      <c r="BNO65" s="84"/>
      <c r="BNP65" s="84"/>
      <c r="BNQ65" s="84"/>
      <c r="BNR65" s="84"/>
      <c r="BNS65" s="84"/>
      <c r="BNT65" s="84"/>
      <c r="BNU65" s="84"/>
      <c r="BNV65" s="84"/>
      <c r="BNW65" s="84"/>
      <c r="BNX65" s="84"/>
      <c r="BNY65" s="84"/>
      <c r="BNZ65" s="84"/>
      <c r="BOA65" s="84"/>
      <c r="BOB65" s="84"/>
      <c r="BOC65" s="84"/>
      <c r="BOD65" s="84"/>
      <c r="BOE65" s="84"/>
      <c r="BOF65" s="84"/>
      <c r="BOG65" s="84"/>
      <c r="BOH65" s="84"/>
      <c r="BOI65" s="84"/>
      <c r="BOJ65" s="84"/>
      <c r="BOK65" s="84"/>
      <c r="BOL65" s="84"/>
      <c r="BOM65" s="84"/>
      <c r="BON65" s="84"/>
      <c r="BOO65" s="84"/>
      <c r="BOP65" s="84"/>
      <c r="BOQ65" s="84"/>
      <c r="BOR65" s="84"/>
      <c r="BOS65" s="84"/>
      <c r="BOT65" s="84"/>
      <c r="BOU65" s="84"/>
      <c r="BOV65" s="84"/>
      <c r="BOW65" s="84"/>
      <c r="BOX65" s="84"/>
      <c r="BOY65" s="84"/>
      <c r="BOZ65" s="84"/>
      <c r="BPA65" s="84"/>
      <c r="BPB65" s="84"/>
      <c r="BPC65" s="84"/>
      <c r="BPD65" s="84"/>
      <c r="BPE65" s="84"/>
      <c r="BPF65" s="84"/>
      <c r="BPG65" s="84"/>
      <c r="BPH65" s="84"/>
      <c r="BPI65" s="84"/>
      <c r="BPJ65" s="84"/>
      <c r="BPK65" s="84"/>
      <c r="BPL65" s="84"/>
      <c r="BPM65" s="84"/>
      <c r="BPN65" s="84"/>
      <c r="BPO65" s="84"/>
      <c r="BPP65" s="84"/>
      <c r="BPQ65" s="84"/>
      <c r="BPR65" s="84"/>
      <c r="BPS65" s="84"/>
      <c r="BPT65" s="84"/>
      <c r="BPU65" s="84"/>
      <c r="BPV65" s="84"/>
      <c r="BPW65" s="84"/>
      <c r="BPX65" s="84"/>
      <c r="BPY65" s="84"/>
      <c r="BPZ65" s="84"/>
      <c r="BQA65" s="84"/>
      <c r="BQB65" s="84"/>
      <c r="BQC65" s="84"/>
      <c r="BQD65" s="84"/>
      <c r="BQE65" s="84"/>
      <c r="BQF65" s="84"/>
      <c r="BQG65" s="84"/>
      <c r="BQH65" s="84"/>
      <c r="BQI65" s="84"/>
      <c r="BQJ65" s="84"/>
      <c r="BQK65" s="84"/>
      <c r="BQL65" s="84"/>
      <c r="BQM65" s="84"/>
      <c r="BQN65" s="84"/>
      <c r="BQO65" s="84"/>
      <c r="BQP65" s="84"/>
      <c r="BQQ65" s="84"/>
      <c r="BQR65" s="84"/>
      <c r="BQS65" s="84"/>
      <c r="BQT65" s="84"/>
      <c r="BQU65" s="84"/>
      <c r="BQV65" s="84"/>
      <c r="BQW65" s="84"/>
      <c r="BQX65" s="84"/>
      <c r="BQY65" s="84"/>
      <c r="BQZ65" s="84"/>
      <c r="BRA65" s="84"/>
      <c r="BRB65" s="84"/>
      <c r="BRC65" s="84"/>
      <c r="BRD65" s="84"/>
      <c r="BRE65" s="84"/>
      <c r="BRF65" s="84"/>
      <c r="BRG65" s="84"/>
      <c r="BRH65" s="84"/>
      <c r="BRI65" s="84"/>
      <c r="BRJ65" s="84"/>
      <c r="BRK65" s="84"/>
      <c r="BRL65" s="84"/>
      <c r="BRM65" s="84"/>
      <c r="BRN65" s="84"/>
      <c r="BRO65" s="84"/>
      <c r="BRP65" s="84"/>
      <c r="BRQ65" s="84"/>
      <c r="BRR65" s="84"/>
      <c r="BRS65" s="84"/>
      <c r="BRT65" s="84"/>
      <c r="BRU65" s="84"/>
      <c r="BRV65" s="84"/>
      <c r="BRW65" s="84"/>
      <c r="BRX65" s="84"/>
      <c r="BRY65" s="84"/>
      <c r="BRZ65" s="84"/>
      <c r="BSA65" s="84"/>
      <c r="BSB65" s="84"/>
      <c r="BSC65" s="84"/>
      <c r="BSD65" s="84"/>
      <c r="BSE65" s="84"/>
      <c r="BSF65" s="84"/>
      <c r="BSG65" s="84"/>
      <c r="BSH65" s="84"/>
      <c r="BSI65" s="84"/>
      <c r="BSJ65" s="84"/>
      <c r="BSK65" s="84"/>
      <c r="BSL65" s="84"/>
      <c r="BSM65" s="84"/>
      <c r="BSN65" s="84"/>
      <c r="BSO65" s="84"/>
      <c r="BSP65" s="84"/>
      <c r="BSQ65" s="84"/>
      <c r="BSR65" s="84"/>
      <c r="BSS65" s="84"/>
      <c r="BST65" s="84"/>
      <c r="BSU65" s="84"/>
      <c r="BSV65" s="84"/>
      <c r="BSW65" s="84"/>
      <c r="BSX65" s="84"/>
      <c r="BSY65" s="84"/>
      <c r="BSZ65" s="84"/>
      <c r="BTA65" s="84"/>
      <c r="BTB65" s="84"/>
      <c r="BTC65" s="84"/>
      <c r="BTD65" s="84"/>
      <c r="BTE65" s="84"/>
      <c r="BTF65" s="84"/>
      <c r="BTG65" s="84"/>
      <c r="BTH65" s="84"/>
      <c r="BTI65" s="84"/>
      <c r="BTJ65" s="84"/>
      <c r="BTK65" s="84"/>
      <c r="BTL65" s="84"/>
      <c r="BTM65" s="84"/>
      <c r="BTN65" s="84"/>
      <c r="BTO65" s="84"/>
      <c r="BTP65" s="84"/>
      <c r="BTQ65" s="84"/>
      <c r="BTR65" s="84"/>
      <c r="BTS65" s="84"/>
      <c r="BTT65" s="84"/>
      <c r="BTU65" s="84"/>
      <c r="BTV65" s="84"/>
      <c r="BTW65" s="84"/>
      <c r="BTX65" s="84"/>
      <c r="BTY65" s="84"/>
      <c r="BTZ65" s="84"/>
      <c r="BUA65" s="84"/>
      <c r="BUB65" s="84"/>
      <c r="BUC65" s="84"/>
      <c r="BUD65" s="84"/>
      <c r="BUE65" s="84"/>
      <c r="BUF65" s="84"/>
      <c r="BUG65" s="84"/>
      <c r="BUH65" s="84"/>
      <c r="BUI65" s="84"/>
      <c r="BUJ65" s="84"/>
      <c r="BUK65" s="84"/>
      <c r="BUL65" s="84"/>
      <c r="BUM65" s="84"/>
      <c r="BUN65" s="84"/>
      <c r="BUO65" s="84"/>
      <c r="BUP65" s="84"/>
      <c r="BUQ65" s="84"/>
      <c r="BUR65" s="84"/>
      <c r="BUS65" s="84"/>
      <c r="BUT65" s="84"/>
      <c r="BUU65" s="84"/>
      <c r="BUV65" s="84"/>
      <c r="BUW65" s="84"/>
      <c r="BUX65" s="84"/>
      <c r="BUY65" s="84"/>
      <c r="BUZ65" s="84"/>
      <c r="BVA65" s="84"/>
      <c r="BVB65" s="84"/>
      <c r="BVC65" s="84"/>
      <c r="BVD65" s="84"/>
      <c r="BVE65" s="84"/>
      <c r="BVF65" s="84"/>
      <c r="BVG65" s="84"/>
      <c r="BVH65" s="84"/>
      <c r="BVI65" s="84"/>
      <c r="BVJ65" s="84"/>
      <c r="BVK65" s="84"/>
      <c r="BVL65" s="84"/>
      <c r="BVM65" s="84"/>
      <c r="BVN65" s="84"/>
      <c r="BVO65" s="84"/>
      <c r="BVP65" s="84"/>
      <c r="BVQ65" s="84"/>
      <c r="BVR65" s="84"/>
      <c r="BVS65" s="84"/>
      <c r="BVT65" s="84"/>
      <c r="BVU65" s="84"/>
      <c r="BVV65" s="84"/>
      <c r="BVW65" s="84"/>
      <c r="BVX65" s="84"/>
      <c r="BVY65" s="84"/>
      <c r="BVZ65" s="84"/>
      <c r="BWA65" s="84"/>
      <c r="BWB65" s="84"/>
      <c r="BWC65" s="84"/>
      <c r="BWD65" s="84"/>
      <c r="BWE65" s="84"/>
      <c r="BWF65" s="84"/>
      <c r="BWG65" s="84"/>
      <c r="BWH65" s="84"/>
      <c r="BWI65" s="84"/>
      <c r="BWJ65" s="84"/>
      <c r="BWK65" s="84"/>
      <c r="BWL65" s="84"/>
      <c r="BWM65" s="84"/>
      <c r="BWN65" s="84"/>
      <c r="BWO65" s="84"/>
      <c r="BWP65" s="84"/>
      <c r="BWQ65" s="84"/>
      <c r="BWR65" s="84"/>
      <c r="BWS65" s="84"/>
      <c r="BWT65" s="84"/>
      <c r="BWU65" s="84"/>
      <c r="BWV65" s="84"/>
      <c r="BWW65" s="84"/>
      <c r="BWX65" s="84"/>
      <c r="BWY65" s="84"/>
      <c r="BWZ65" s="84"/>
      <c r="BXA65" s="84"/>
      <c r="BXB65" s="84"/>
      <c r="BXC65" s="84"/>
      <c r="BXD65" s="84"/>
      <c r="BXE65" s="84"/>
      <c r="BXF65" s="84"/>
      <c r="BXG65" s="84"/>
      <c r="BXH65" s="84"/>
      <c r="BXI65" s="84"/>
      <c r="BXJ65" s="84"/>
      <c r="BXK65" s="84"/>
      <c r="BXL65" s="84"/>
      <c r="BXM65" s="84"/>
      <c r="BXN65" s="84"/>
      <c r="BXO65" s="84"/>
      <c r="BXP65" s="84"/>
      <c r="BXQ65" s="84"/>
      <c r="BXR65" s="84"/>
      <c r="BXS65" s="84"/>
      <c r="BXT65" s="84"/>
      <c r="BXU65" s="84"/>
      <c r="BXV65" s="84"/>
      <c r="BXW65" s="84"/>
      <c r="BXX65" s="84"/>
      <c r="BXY65" s="84"/>
      <c r="BXZ65" s="84"/>
      <c r="BYA65" s="84"/>
      <c r="BYB65" s="84"/>
      <c r="BYC65" s="84"/>
      <c r="BYD65" s="84"/>
      <c r="BYE65" s="84"/>
      <c r="BYF65" s="84"/>
      <c r="BYG65" s="84"/>
      <c r="BYH65" s="84"/>
      <c r="BYI65" s="84"/>
      <c r="BYJ65" s="84"/>
      <c r="BYK65" s="84"/>
      <c r="BYL65" s="84"/>
      <c r="BYM65" s="84"/>
      <c r="BYN65" s="84"/>
      <c r="BYO65" s="84"/>
      <c r="BYP65" s="84"/>
      <c r="BYQ65" s="84"/>
      <c r="BYR65" s="84"/>
      <c r="BYS65" s="84"/>
      <c r="BYT65" s="84"/>
      <c r="BYU65" s="84"/>
      <c r="BYV65" s="84"/>
      <c r="BYW65" s="84"/>
      <c r="BYX65" s="84"/>
      <c r="BYY65" s="84"/>
      <c r="BYZ65" s="84"/>
      <c r="BZA65" s="84"/>
      <c r="BZB65" s="84"/>
      <c r="BZC65" s="84"/>
      <c r="BZD65" s="84"/>
      <c r="BZE65" s="84"/>
      <c r="BZF65" s="84"/>
      <c r="BZG65" s="84"/>
      <c r="BZH65" s="84"/>
      <c r="BZI65" s="84"/>
      <c r="BZJ65" s="84"/>
      <c r="BZK65" s="84"/>
      <c r="BZL65" s="84"/>
      <c r="BZM65" s="84"/>
      <c r="BZN65" s="84"/>
      <c r="BZO65" s="84"/>
      <c r="BZP65" s="84"/>
      <c r="BZQ65" s="84"/>
      <c r="BZR65" s="84"/>
      <c r="BZS65" s="84"/>
      <c r="BZT65" s="84"/>
      <c r="BZU65" s="84"/>
      <c r="BZV65" s="84"/>
      <c r="BZW65" s="84"/>
      <c r="BZX65" s="84"/>
      <c r="BZY65" s="84"/>
      <c r="BZZ65" s="84"/>
      <c r="CAA65" s="84"/>
      <c r="CAB65" s="84"/>
      <c r="CAC65" s="84"/>
      <c r="CAD65" s="84"/>
      <c r="CAE65" s="84"/>
      <c r="CAF65" s="84"/>
      <c r="CAG65" s="84"/>
      <c r="CAH65" s="84"/>
      <c r="CAI65" s="84"/>
      <c r="CAJ65" s="84"/>
      <c r="CAK65" s="84"/>
      <c r="CAL65" s="84"/>
      <c r="CAM65" s="84"/>
      <c r="CAN65" s="84"/>
      <c r="CAO65" s="84"/>
      <c r="CAP65" s="84"/>
      <c r="CAQ65" s="84"/>
      <c r="CAR65" s="84"/>
      <c r="CAS65" s="84"/>
      <c r="CAT65" s="84"/>
      <c r="CAU65" s="84"/>
      <c r="CAV65" s="84"/>
      <c r="CAW65" s="84"/>
      <c r="CAX65" s="84"/>
      <c r="CAY65" s="84"/>
      <c r="CAZ65" s="84"/>
      <c r="CBA65" s="84"/>
      <c r="CBB65" s="84"/>
      <c r="CBC65" s="84"/>
      <c r="CBD65" s="84"/>
      <c r="CBE65" s="84"/>
      <c r="CBF65" s="84"/>
      <c r="CBG65" s="84"/>
      <c r="CBH65" s="84"/>
      <c r="CBI65" s="84"/>
      <c r="CBJ65" s="84"/>
      <c r="CBK65" s="84"/>
      <c r="CBL65" s="84"/>
      <c r="CBM65" s="84"/>
      <c r="CBN65" s="84"/>
      <c r="CBO65" s="84"/>
      <c r="CBP65" s="84"/>
      <c r="CBQ65" s="84"/>
      <c r="CBR65" s="84"/>
      <c r="CBS65" s="84"/>
      <c r="CBT65" s="84"/>
      <c r="CBU65" s="84"/>
      <c r="CBV65" s="84"/>
      <c r="CBW65" s="84"/>
      <c r="CBX65" s="84"/>
      <c r="CBY65" s="84"/>
      <c r="CBZ65" s="84"/>
      <c r="CCA65" s="84"/>
      <c r="CCB65" s="84"/>
      <c r="CCC65" s="84"/>
      <c r="CCD65" s="84"/>
      <c r="CCE65" s="84"/>
      <c r="CCF65" s="84"/>
      <c r="CCG65" s="84"/>
      <c r="CCH65" s="84"/>
      <c r="CCI65" s="84"/>
      <c r="CCJ65" s="84"/>
      <c r="CCK65" s="84"/>
      <c r="CCL65" s="84"/>
      <c r="CCM65" s="84"/>
      <c r="CCN65" s="84"/>
      <c r="CCO65" s="84"/>
      <c r="CCP65" s="84"/>
      <c r="CCQ65" s="84"/>
      <c r="CCR65" s="84"/>
      <c r="CCS65" s="84"/>
      <c r="CCT65" s="84"/>
      <c r="CCU65" s="84"/>
      <c r="CCV65" s="84"/>
      <c r="CCW65" s="84"/>
      <c r="CCX65" s="84"/>
      <c r="CCY65" s="84"/>
      <c r="CCZ65" s="84"/>
      <c r="CDA65" s="84"/>
      <c r="CDB65" s="84"/>
      <c r="CDC65" s="84"/>
      <c r="CDD65" s="84"/>
      <c r="CDE65" s="84"/>
      <c r="CDF65" s="84"/>
      <c r="CDG65" s="84"/>
      <c r="CDH65" s="84"/>
      <c r="CDI65" s="84"/>
      <c r="CDJ65" s="84"/>
      <c r="CDK65" s="84"/>
      <c r="CDL65" s="84"/>
      <c r="CDM65" s="84"/>
      <c r="CDN65" s="84"/>
      <c r="CDO65" s="84"/>
      <c r="CDP65" s="84"/>
      <c r="CDQ65" s="84"/>
      <c r="CDR65" s="84"/>
      <c r="CDS65" s="84"/>
      <c r="CDT65" s="84"/>
      <c r="CDU65" s="84"/>
      <c r="CDV65" s="84"/>
      <c r="CDW65" s="84"/>
      <c r="CDX65" s="84"/>
      <c r="CDY65" s="84"/>
      <c r="CDZ65" s="84"/>
      <c r="CEA65" s="84"/>
      <c r="CEB65" s="84"/>
      <c r="CEC65" s="84"/>
      <c r="CED65" s="84"/>
      <c r="CEE65" s="84"/>
      <c r="CEF65" s="84"/>
      <c r="CEG65" s="84"/>
      <c r="CEH65" s="84"/>
      <c r="CEI65" s="84"/>
      <c r="CEJ65" s="84"/>
      <c r="CEK65" s="84"/>
      <c r="CEL65" s="84"/>
      <c r="CEM65" s="84"/>
      <c r="CEN65" s="84"/>
      <c r="CEO65" s="84"/>
      <c r="CEP65" s="84"/>
      <c r="CEQ65" s="84"/>
      <c r="CER65" s="84"/>
      <c r="CES65" s="84"/>
      <c r="CET65" s="84"/>
      <c r="CEU65" s="84"/>
      <c r="CEV65" s="84"/>
      <c r="CEW65" s="84"/>
      <c r="CEX65" s="84"/>
      <c r="CEY65" s="84"/>
      <c r="CEZ65" s="84"/>
      <c r="CFA65" s="84"/>
      <c r="CFB65" s="84"/>
      <c r="CFC65" s="84"/>
      <c r="CFD65" s="84"/>
      <c r="CFE65" s="84"/>
      <c r="CFF65" s="84"/>
      <c r="CFG65" s="84"/>
      <c r="CFH65" s="84"/>
      <c r="CFI65" s="84"/>
      <c r="CFJ65" s="84"/>
      <c r="CFK65" s="84"/>
      <c r="CFL65" s="84"/>
      <c r="CFM65" s="84"/>
      <c r="CFN65" s="84"/>
      <c r="CFO65" s="84"/>
      <c r="CFP65" s="84"/>
      <c r="CFQ65" s="84"/>
      <c r="CFR65" s="84"/>
      <c r="CFS65" s="84"/>
      <c r="CFT65" s="84"/>
      <c r="CFU65" s="84"/>
      <c r="CFV65" s="84"/>
      <c r="CFW65" s="84"/>
      <c r="CFX65" s="84"/>
      <c r="CFY65" s="84"/>
      <c r="CFZ65" s="84"/>
      <c r="CGA65" s="84"/>
      <c r="CGB65" s="84"/>
      <c r="CGC65" s="84"/>
      <c r="CGD65" s="84"/>
      <c r="CGE65" s="84"/>
      <c r="CGF65" s="84"/>
      <c r="CGG65" s="84"/>
      <c r="CGH65" s="84"/>
      <c r="CGI65" s="84"/>
      <c r="CGJ65" s="84"/>
      <c r="CGK65" s="84"/>
      <c r="CGL65" s="84"/>
      <c r="CGM65" s="84"/>
      <c r="CGN65" s="84"/>
      <c r="CGO65" s="84"/>
      <c r="CGP65" s="84"/>
      <c r="CGQ65" s="84"/>
      <c r="CGR65" s="84"/>
      <c r="CGS65" s="84"/>
      <c r="CGT65" s="84"/>
      <c r="CGU65" s="84"/>
      <c r="CGV65" s="84"/>
      <c r="CGW65" s="84"/>
      <c r="CGX65" s="84"/>
      <c r="CGY65" s="84"/>
      <c r="CGZ65" s="84"/>
      <c r="CHA65" s="84"/>
      <c r="CHB65" s="84"/>
      <c r="CHC65" s="84"/>
      <c r="CHD65" s="84"/>
      <c r="CHE65" s="84"/>
      <c r="CHF65" s="84"/>
      <c r="CHG65" s="84"/>
      <c r="CHH65" s="84"/>
      <c r="CHI65" s="84"/>
      <c r="CHJ65" s="84"/>
      <c r="CHK65" s="84"/>
      <c r="CHL65" s="84"/>
      <c r="CHM65" s="84"/>
      <c r="CHN65" s="84"/>
      <c r="CHO65" s="84"/>
      <c r="CHP65" s="84"/>
      <c r="CHQ65" s="84"/>
      <c r="CHR65" s="84"/>
      <c r="CHS65" s="84"/>
      <c r="CHT65" s="84"/>
      <c r="CHU65" s="84"/>
      <c r="CHV65" s="84"/>
      <c r="CHW65" s="84"/>
      <c r="CHX65" s="84"/>
      <c r="CHY65" s="84"/>
      <c r="CHZ65" s="84"/>
      <c r="CIA65" s="84"/>
      <c r="CIB65" s="84"/>
      <c r="CIC65" s="84"/>
      <c r="CID65" s="84"/>
      <c r="CIE65" s="84"/>
      <c r="CIF65" s="84"/>
      <c r="CIG65" s="84"/>
      <c r="CIH65" s="84"/>
      <c r="CII65" s="84"/>
      <c r="CIJ65" s="84"/>
      <c r="CIK65" s="84"/>
      <c r="CIL65" s="84"/>
      <c r="CIM65" s="84"/>
      <c r="CIN65" s="84"/>
      <c r="CIO65" s="84"/>
      <c r="CIP65" s="84"/>
      <c r="CIQ65" s="84"/>
      <c r="CIR65" s="84"/>
      <c r="CIS65" s="84"/>
      <c r="CIT65" s="84"/>
      <c r="CIU65" s="84"/>
      <c r="CIV65" s="84"/>
      <c r="CIW65" s="84"/>
      <c r="CIX65" s="84"/>
      <c r="CIY65" s="84"/>
      <c r="CIZ65" s="84"/>
      <c r="CJA65" s="84"/>
      <c r="CJB65" s="84"/>
      <c r="CJC65" s="84"/>
      <c r="CJD65" s="84"/>
      <c r="CJE65" s="84"/>
      <c r="CJF65" s="84"/>
      <c r="CJG65" s="84"/>
      <c r="CJH65" s="84"/>
      <c r="CJI65" s="84"/>
      <c r="CJJ65" s="84"/>
      <c r="CJK65" s="84"/>
      <c r="CJL65" s="84"/>
      <c r="CJM65" s="84"/>
      <c r="CJN65" s="84"/>
      <c r="CJO65" s="84"/>
      <c r="CJP65" s="84"/>
      <c r="CJQ65" s="84"/>
      <c r="CJR65" s="84"/>
      <c r="CJS65" s="84"/>
      <c r="CJT65" s="84"/>
      <c r="CJU65" s="84"/>
      <c r="CJV65" s="84"/>
      <c r="CJW65" s="84"/>
      <c r="CJX65" s="84"/>
      <c r="CJY65" s="84"/>
      <c r="CJZ65" s="84"/>
      <c r="CKA65" s="84"/>
      <c r="CKB65" s="84"/>
      <c r="CKC65" s="84"/>
      <c r="CKD65" s="84"/>
      <c r="CKE65" s="84"/>
      <c r="CKF65" s="84"/>
      <c r="CKG65" s="84"/>
      <c r="CKH65" s="84"/>
      <c r="CKI65" s="84"/>
      <c r="CKJ65" s="84"/>
      <c r="CKK65" s="84"/>
      <c r="CKL65" s="84"/>
      <c r="CKM65" s="84"/>
      <c r="CKN65" s="84"/>
      <c r="CKO65" s="84"/>
      <c r="CKP65" s="84"/>
      <c r="CKQ65" s="84"/>
      <c r="CKR65" s="84"/>
      <c r="CKS65" s="84"/>
      <c r="CKT65" s="84"/>
      <c r="CKU65" s="84"/>
      <c r="CKV65" s="84"/>
      <c r="CKW65" s="84"/>
      <c r="CKX65" s="84"/>
      <c r="CKY65" s="84"/>
      <c r="CKZ65" s="84"/>
      <c r="CLA65" s="84"/>
      <c r="CLB65" s="84"/>
      <c r="CLC65" s="84"/>
      <c r="CLD65" s="84"/>
      <c r="CLE65" s="84"/>
      <c r="CLF65" s="84"/>
      <c r="CLG65" s="84"/>
      <c r="CLH65" s="84"/>
      <c r="CLI65" s="84"/>
      <c r="CLJ65" s="84"/>
      <c r="CLK65" s="84"/>
      <c r="CLL65" s="84"/>
      <c r="CLM65" s="84"/>
      <c r="CLN65" s="84"/>
      <c r="CLO65" s="84"/>
      <c r="CLP65" s="84"/>
      <c r="CLQ65" s="84"/>
      <c r="CLR65" s="84"/>
      <c r="CLS65" s="84"/>
      <c r="CLT65" s="84"/>
      <c r="CLU65" s="84"/>
      <c r="CLV65" s="84"/>
      <c r="CLW65" s="84"/>
      <c r="CLX65" s="84"/>
      <c r="CLY65" s="84"/>
      <c r="CLZ65" s="84"/>
      <c r="CMA65" s="84"/>
      <c r="CMB65" s="84"/>
      <c r="CMC65" s="84"/>
      <c r="CMD65" s="84"/>
      <c r="CME65" s="84"/>
      <c r="CMF65" s="84"/>
      <c r="CMG65" s="84"/>
      <c r="CMH65" s="84"/>
      <c r="CMI65" s="84"/>
      <c r="CMJ65" s="84"/>
      <c r="CMK65" s="84"/>
      <c r="CML65" s="84"/>
      <c r="CMM65" s="84"/>
      <c r="CMN65" s="84"/>
      <c r="CMO65" s="84"/>
      <c r="CMP65" s="84"/>
      <c r="CMQ65" s="84"/>
      <c r="CMR65" s="84"/>
      <c r="CMS65" s="84"/>
      <c r="CMT65" s="84"/>
      <c r="CMU65" s="84"/>
      <c r="CMV65" s="84"/>
      <c r="CMW65" s="84"/>
      <c r="CMX65" s="84"/>
      <c r="CMY65" s="84"/>
      <c r="CMZ65" s="84"/>
      <c r="CNA65" s="84"/>
      <c r="CNB65" s="84"/>
      <c r="CNC65" s="84"/>
      <c r="CND65" s="84"/>
      <c r="CNE65" s="84"/>
      <c r="CNF65" s="84"/>
      <c r="CNG65" s="84"/>
      <c r="CNH65" s="84"/>
      <c r="CNI65" s="84"/>
      <c r="CNJ65" s="84"/>
      <c r="CNK65" s="84"/>
      <c r="CNL65" s="84"/>
      <c r="CNM65" s="84"/>
      <c r="CNN65" s="84"/>
      <c r="CNO65" s="84"/>
      <c r="CNP65" s="84"/>
      <c r="CNQ65" s="84"/>
      <c r="CNR65" s="84"/>
      <c r="CNS65" s="84"/>
      <c r="CNT65" s="84"/>
      <c r="CNU65" s="84"/>
      <c r="CNV65" s="84"/>
      <c r="CNW65" s="84"/>
      <c r="CNX65" s="84"/>
      <c r="CNY65" s="84"/>
      <c r="CNZ65" s="84"/>
      <c r="COA65" s="84"/>
      <c r="COB65" s="84"/>
      <c r="COC65" s="84"/>
      <c r="COD65" s="84"/>
      <c r="COE65" s="84"/>
      <c r="COF65" s="84"/>
      <c r="COG65" s="84"/>
      <c r="COH65" s="84"/>
      <c r="COI65" s="84"/>
      <c r="COJ65" s="84"/>
      <c r="COK65" s="84"/>
      <c r="COL65" s="84"/>
      <c r="COM65" s="84"/>
      <c r="CON65" s="84"/>
      <c r="COO65" s="84"/>
      <c r="COP65" s="84"/>
      <c r="COQ65" s="84"/>
      <c r="COR65" s="84"/>
      <c r="COS65" s="84"/>
      <c r="COT65" s="84"/>
      <c r="COU65" s="84"/>
      <c r="COV65" s="84"/>
      <c r="COW65" s="84"/>
      <c r="COX65" s="84"/>
      <c r="COY65" s="84"/>
      <c r="COZ65" s="84"/>
      <c r="CPA65" s="84"/>
      <c r="CPB65" s="84"/>
      <c r="CPC65" s="84"/>
      <c r="CPD65" s="84"/>
      <c r="CPE65" s="84"/>
      <c r="CPF65" s="84"/>
      <c r="CPG65" s="84"/>
      <c r="CPH65" s="84"/>
      <c r="CPI65" s="84"/>
      <c r="CPJ65" s="84"/>
      <c r="CPK65" s="84"/>
      <c r="CPL65" s="84"/>
      <c r="CPM65" s="84"/>
      <c r="CPN65" s="84"/>
      <c r="CPO65" s="84"/>
      <c r="CPP65" s="84"/>
      <c r="CPQ65" s="84"/>
      <c r="CPR65" s="84"/>
      <c r="CPS65" s="84"/>
      <c r="CPT65" s="84"/>
      <c r="CPU65" s="84"/>
      <c r="CPV65" s="84"/>
      <c r="CPW65" s="84"/>
      <c r="CPX65" s="84"/>
      <c r="CPY65" s="84"/>
      <c r="CPZ65" s="84"/>
      <c r="CQA65" s="84"/>
      <c r="CQB65" s="84"/>
      <c r="CQC65" s="84"/>
      <c r="CQD65" s="84"/>
      <c r="CQE65" s="84"/>
      <c r="CQF65" s="84"/>
      <c r="CQG65" s="84"/>
      <c r="CQH65" s="84"/>
      <c r="CQI65" s="84"/>
      <c r="CQJ65" s="84"/>
      <c r="CQK65" s="84"/>
      <c r="CQL65" s="84"/>
      <c r="CQM65" s="84"/>
      <c r="CQN65" s="84"/>
      <c r="CQO65" s="84"/>
      <c r="CQP65" s="84"/>
      <c r="CQQ65" s="84"/>
      <c r="CQR65" s="84"/>
      <c r="CQS65" s="84"/>
      <c r="CQT65" s="84"/>
      <c r="CQU65" s="84"/>
      <c r="CQV65" s="84"/>
      <c r="CQW65" s="84"/>
      <c r="CQX65" s="84"/>
      <c r="CQY65" s="84"/>
      <c r="CQZ65" s="84"/>
      <c r="CRA65" s="84"/>
      <c r="CRB65" s="84"/>
      <c r="CRC65" s="84"/>
      <c r="CRD65" s="84"/>
      <c r="CRE65" s="84"/>
      <c r="CRF65" s="84"/>
      <c r="CRG65" s="84"/>
      <c r="CRH65" s="84"/>
      <c r="CRI65" s="84"/>
      <c r="CRJ65" s="84"/>
      <c r="CRK65" s="84"/>
      <c r="CRL65" s="84"/>
      <c r="CRM65" s="84"/>
      <c r="CRN65" s="84"/>
      <c r="CRO65" s="84"/>
      <c r="CRP65" s="84"/>
      <c r="CRQ65" s="84"/>
      <c r="CRR65" s="84"/>
      <c r="CRS65" s="84"/>
      <c r="CRT65" s="84"/>
      <c r="CRU65" s="84"/>
      <c r="CRV65" s="84"/>
      <c r="CRW65" s="84"/>
      <c r="CRX65" s="84"/>
      <c r="CRY65" s="84"/>
      <c r="CRZ65" s="84"/>
      <c r="CSA65" s="84"/>
      <c r="CSB65" s="84"/>
      <c r="CSC65" s="84"/>
      <c r="CSD65" s="84"/>
      <c r="CSE65" s="84"/>
      <c r="CSF65" s="84"/>
      <c r="CSG65" s="84"/>
      <c r="CSH65" s="84"/>
      <c r="CSI65" s="84"/>
      <c r="CSJ65" s="84"/>
      <c r="CSK65" s="84"/>
      <c r="CSL65" s="84"/>
      <c r="CSM65" s="84"/>
      <c r="CSN65" s="84"/>
      <c r="CSO65" s="84"/>
      <c r="CSP65" s="84"/>
      <c r="CSQ65" s="84"/>
      <c r="CSR65" s="84"/>
      <c r="CSS65" s="84"/>
      <c r="CST65" s="84"/>
      <c r="CSU65" s="84"/>
      <c r="CSV65" s="84"/>
      <c r="CSW65" s="84"/>
      <c r="CSX65" s="84"/>
      <c r="CSY65" s="84"/>
      <c r="CSZ65" s="84"/>
      <c r="CTA65" s="84"/>
      <c r="CTB65" s="84"/>
      <c r="CTC65" s="84"/>
      <c r="CTD65" s="84"/>
      <c r="CTE65" s="84"/>
      <c r="CTF65" s="84"/>
      <c r="CTG65" s="84"/>
      <c r="CTH65" s="84"/>
      <c r="CTI65" s="84"/>
      <c r="CTJ65" s="84"/>
      <c r="CTK65" s="84"/>
      <c r="CTL65" s="84"/>
      <c r="CTM65" s="84"/>
      <c r="CTN65" s="84"/>
      <c r="CTO65" s="84"/>
      <c r="CTP65" s="84"/>
      <c r="CTQ65" s="84"/>
      <c r="CTR65" s="84"/>
      <c r="CTS65" s="84"/>
      <c r="CTT65" s="84"/>
      <c r="CTU65" s="84"/>
      <c r="CTV65" s="84"/>
      <c r="CTW65" s="84"/>
      <c r="CTX65" s="84"/>
      <c r="CTY65" s="84"/>
      <c r="CTZ65" s="84"/>
      <c r="CUA65" s="84"/>
      <c r="CUB65" s="84"/>
      <c r="CUC65" s="84"/>
      <c r="CUD65" s="84"/>
      <c r="CUE65" s="84"/>
      <c r="CUF65" s="84"/>
      <c r="CUG65" s="84"/>
      <c r="CUH65" s="84"/>
      <c r="CUI65" s="84"/>
      <c r="CUJ65" s="84"/>
      <c r="CUK65" s="84"/>
      <c r="CUL65" s="84"/>
      <c r="CUM65" s="84"/>
      <c r="CUN65" s="84"/>
      <c r="CUO65" s="84"/>
      <c r="CUP65" s="84"/>
      <c r="CUQ65" s="84"/>
      <c r="CUR65" s="84"/>
      <c r="CUS65" s="84"/>
      <c r="CUT65" s="84"/>
      <c r="CUU65" s="84"/>
      <c r="CUV65" s="84"/>
      <c r="CUW65" s="84"/>
      <c r="CUX65" s="84"/>
      <c r="CUY65" s="84"/>
      <c r="CUZ65" s="84"/>
      <c r="CVA65" s="84"/>
      <c r="CVB65" s="84"/>
      <c r="CVC65" s="84"/>
      <c r="CVD65" s="84"/>
      <c r="CVE65" s="84"/>
      <c r="CVF65" s="84"/>
      <c r="CVG65" s="84"/>
      <c r="CVH65" s="84"/>
      <c r="CVI65" s="84"/>
      <c r="CVJ65" s="84"/>
      <c r="CVK65" s="84"/>
      <c r="CVL65" s="84"/>
      <c r="CVM65" s="84"/>
      <c r="CVN65" s="84"/>
      <c r="CVO65" s="84"/>
      <c r="CVP65" s="84"/>
      <c r="CVQ65" s="84"/>
      <c r="CVR65" s="84"/>
      <c r="CVS65" s="84"/>
      <c r="CVT65" s="84"/>
      <c r="CVU65" s="84"/>
      <c r="CVV65" s="84"/>
      <c r="CVW65" s="84"/>
      <c r="CVX65" s="84"/>
      <c r="CVY65" s="84"/>
      <c r="CVZ65" s="84"/>
      <c r="CWA65" s="84"/>
      <c r="CWB65" s="84"/>
      <c r="CWC65" s="84"/>
      <c r="CWD65" s="84"/>
      <c r="CWE65" s="84"/>
      <c r="CWF65" s="84"/>
      <c r="CWG65" s="84"/>
      <c r="CWH65" s="84"/>
      <c r="CWI65" s="84"/>
      <c r="CWJ65" s="84"/>
      <c r="CWK65" s="84"/>
      <c r="CWL65" s="84"/>
      <c r="CWM65" s="84"/>
      <c r="CWN65" s="84"/>
      <c r="CWO65" s="84"/>
      <c r="CWP65" s="84"/>
      <c r="CWQ65" s="84"/>
      <c r="CWR65" s="84"/>
      <c r="CWS65" s="84"/>
      <c r="CWT65" s="84"/>
      <c r="CWU65" s="84"/>
      <c r="CWV65" s="84"/>
      <c r="CWW65" s="84"/>
      <c r="CWX65" s="84"/>
      <c r="CWY65" s="84"/>
      <c r="CWZ65" s="84"/>
      <c r="CXA65" s="84"/>
      <c r="CXB65" s="84"/>
      <c r="CXC65" s="84"/>
      <c r="CXD65" s="84"/>
      <c r="CXE65" s="84"/>
      <c r="CXF65" s="84"/>
      <c r="CXG65" s="84"/>
      <c r="CXH65" s="84"/>
      <c r="CXI65" s="84"/>
      <c r="CXJ65" s="84"/>
      <c r="CXK65" s="84"/>
      <c r="CXL65" s="84"/>
      <c r="CXM65" s="84"/>
      <c r="CXN65" s="84"/>
      <c r="CXO65" s="84"/>
      <c r="CXP65" s="84"/>
      <c r="CXQ65" s="84"/>
      <c r="CXR65" s="84"/>
      <c r="CXS65" s="84"/>
      <c r="CXT65" s="84"/>
      <c r="CXU65" s="84"/>
      <c r="CXV65" s="84"/>
      <c r="CXW65" s="84"/>
      <c r="CXX65" s="84"/>
      <c r="CXY65" s="84"/>
      <c r="CXZ65" s="84"/>
      <c r="CYA65" s="84"/>
      <c r="CYB65" s="84"/>
      <c r="CYC65" s="84"/>
      <c r="CYD65" s="84"/>
      <c r="CYE65" s="84"/>
      <c r="CYF65" s="84"/>
      <c r="CYG65" s="84"/>
      <c r="CYH65" s="84"/>
      <c r="CYI65" s="84"/>
      <c r="CYJ65" s="84"/>
      <c r="CYK65" s="84"/>
      <c r="CYL65" s="84"/>
      <c r="CYM65" s="84"/>
      <c r="CYN65" s="84"/>
      <c r="CYO65" s="84"/>
      <c r="CYP65" s="84"/>
      <c r="CYQ65" s="84"/>
      <c r="CYR65" s="84"/>
      <c r="CYS65" s="84"/>
      <c r="CYT65" s="84"/>
      <c r="CYU65" s="84"/>
      <c r="CYV65" s="84"/>
      <c r="CYW65" s="84"/>
      <c r="CYX65" s="84"/>
      <c r="CYY65" s="84"/>
      <c r="CYZ65" s="84"/>
      <c r="CZA65" s="84"/>
      <c r="CZB65" s="84"/>
      <c r="CZC65" s="84"/>
      <c r="CZD65" s="84"/>
      <c r="CZE65" s="84"/>
      <c r="CZF65" s="84"/>
      <c r="CZG65" s="84"/>
      <c r="CZH65" s="84"/>
      <c r="CZI65" s="84"/>
      <c r="CZJ65" s="84"/>
      <c r="CZK65" s="84"/>
      <c r="CZL65" s="84"/>
      <c r="CZM65" s="84"/>
      <c r="CZN65" s="84"/>
      <c r="CZO65" s="84"/>
      <c r="CZP65" s="84"/>
      <c r="CZQ65" s="84"/>
      <c r="CZR65" s="84"/>
      <c r="CZS65" s="84"/>
      <c r="CZT65" s="84"/>
      <c r="CZU65" s="84"/>
      <c r="CZV65" s="84"/>
      <c r="CZW65" s="84"/>
      <c r="CZX65" s="84"/>
      <c r="CZY65" s="84"/>
      <c r="CZZ65" s="84"/>
      <c r="DAA65" s="84"/>
      <c r="DAB65" s="84"/>
      <c r="DAC65" s="84"/>
      <c r="DAD65" s="84"/>
      <c r="DAE65" s="84"/>
      <c r="DAF65" s="84"/>
      <c r="DAG65" s="84"/>
      <c r="DAH65" s="84"/>
      <c r="DAI65" s="84"/>
      <c r="DAJ65" s="84"/>
      <c r="DAK65" s="84"/>
      <c r="DAL65" s="84"/>
      <c r="DAM65" s="84"/>
      <c r="DAN65" s="84"/>
      <c r="DAO65" s="84"/>
      <c r="DAP65" s="84"/>
      <c r="DAQ65" s="84"/>
      <c r="DAR65" s="84"/>
      <c r="DAS65" s="84"/>
      <c r="DAT65" s="84"/>
      <c r="DAU65" s="84"/>
      <c r="DAV65" s="84"/>
      <c r="DAW65" s="84"/>
      <c r="DAX65" s="84"/>
      <c r="DAY65" s="84"/>
      <c r="DAZ65" s="84"/>
      <c r="DBA65" s="84"/>
      <c r="DBB65" s="84"/>
      <c r="DBC65" s="84"/>
      <c r="DBD65" s="84"/>
      <c r="DBE65" s="84"/>
      <c r="DBF65" s="84"/>
      <c r="DBG65" s="84"/>
      <c r="DBH65" s="84"/>
      <c r="DBI65" s="84"/>
      <c r="DBJ65" s="84"/>
      <c r="DBK65" s="84"/>
      <c r="DBL65" s="84"/>
      <c r="DBM65" s="84"/>
      <c r="DBN65" s="84"/>
      <c r="DBO65" s="84"/>
      <c r="DBP65" s="84"/>
      <c r="DBQ65" s="84"/>
      <c r="DBR65" s="84"/>
      <c r="DBS65" s="84"/>
      <c r="DBT65" s="84"/>
      <c r="DBU65" s="84"/>
      <c r="DBV65" s="84"/>
      <c r="DBW65" s="84"/>
      <c r="DBX65" s="84"/>
      <c r="DBY65" s="84"/>
      <c r="DBZ65" s="84"/>
      <c r="DCA65" s="84"/>
      <c r="DCB65" s="84"/>
      <c r="DCC65" s="84"/>
      <c r="DCD65" s="84"/>
      <c r="DCE65" s="84"/>
      <c r="DCF65" s="84"/>
      <c r="DCG65" s="84"/>
      <c r="DCH65" s="84"/>
      <c r="DCI65" s="84"/>
      <c r="DCJ65" s="84"/>
      <c r="DCK65" s="84"/>
      <c r="DCL65" s="84"/>
      <c r="DCM65" s="84"/>
      <c r="DCN65" s="84"/>
      <c r="DCO65" s="84"/>
      <c r="DCP65" s="84"/>
      <c r="DCQ65" s="84"/>
      <c r="DCR65" s="84"/>
      <c r="DCS65" s="84"/>
      <c r="DCT65" s="84"/>
      <c r="DCU65" s="84"/>
      <c r="DCV65" s="84"/>
      <c r="DCW65" s="84"/>
      <c r="DCX65" s="84"/>
      <c r="DCY65" s="84"/>
      <c r="DCZ65" s="84"/>
      <c r="DDA65" s="84"/>
      <c r="DDB65" s="84"/>
      <c r="DDC65" s="84"/>
      <c r="DDD65" s="84"/>
      <c r="DDE65" s="84"/>
      <c r="DDF65" s="84"/>
      <c r="DDG65" s="84"/>
      <c r="DDH65" s="84"/>
      <c r="DDI65" s="84"/>
      <c r="DDJ65" s="84"/>
      <c r="DDK65" s="84"/>
      <c r="DDL65" s="84"/>
      <c r="DDM65" s="84"/>
      <c r="DDN65" s="84"/>
      <c r="DDO65" s="84"/>
      <c r="DDP65" s="84"/>
      <c r="DDQ65" s="84"/>
      <c r="DDR65" s="84"/>
      <c r="DDS65" s="84"/>
      <c r="DDT65" s="84"/>
      <c r="DDU65" s="84"/>
      <c r="DDV65" s="84"/>
      <c r="DDW65" s="84"/>
      <c r="DDX65" s="84"/>
      <c r="DDY65" s="84"/>
      <c r="DDZ65" s="84"/>
      <c r="DEA65" s="84"/>
      <c r="DEB65" s="84"/>
      <c r="DEC65" s="84"/>
      <c r="DED65" s="84"/>
      <c r="DEE65" s="84"/>
      <c r="DEF65" s="84"/>
      <c r="DEG65" s="84"/>
      <c r="DEH65" s="84"/>
      <c r="DEI65" s="84"/>
      <c r="DEJ65" s="84"/>
      <c r="DEK65" s="84"/>
      <c r="DEL65" s="84"/>
      <c r="DEM65" s="84"/>
      <c r="DEN65" s="84"/>
      <c r="DEO65" s="84"/>
      <c r="DEP65" s="84"/>
      <c r="DEQ65" s="84"/>
      <c r="DER65" s="84"/>
      <c r="DES65" s="84"/>
      <c r="DET65" s="84"/>
      <c r="DEU65" s="84"/>
      <c r="DEV65" s="84"/>
      <c r="DEW65" s="84"/>
      <c r="DEX65" s="84"/>
      <c r="DEY65" s="84"/>
      <c r="DEZ65" s="84"/>
      <c r="DFA65" s="84"/>
      <c r="DFB65" s="84"/>
      <c r="DFC65" s="84"/>
      <c r="DFD65" s="84"/>
      <c r="DFE65" s="84"/>
      <c r="DFF65" s="84"/>
      <c r="DFG65" s="84"/>
      <c r="DFH65" s="84"/>
      <c r="DFI65" s="84"/>
      <c r="DFJ65" s="84"/>
      <c r="DFK65" s="84"/>
      <c r="DFL65" s="84"/>
      <c r="DFM65" s="84"/>
      <c r="DFN65" s="84"/>
      <c r="DFO65" s="84"/>
      <c r="DFP65" s="84"/>
      <c r="DFQ65" s="84"/>
      <c r="DFR65" s="84"/>
      <c r="DFS65" s="84"/>
      <c r="DFT65" s="84"/>
      <c r="DFU65" s="84"/>
      <c r="DFV65" s="84"/>
      <c r="DFW65" s="84"/>
      <c r="DFX65" s="84"/>
      <c r="DFY65" s="84"/>
      <c r="DFZ65" s="84"/>
      <c r="DGA65" s="84"/>
      <c r="DGB65" s="84"/>
      <c r="DGC65" s="84"/>
      <c r="DGD65" s="84"/>
      <c r="DGE65" s="84"/>
      <c r="DGF65" s="84"/>
      <c r="DGG65" s="84"/>
      <c r="DGH65" s="84"/>
      <c r="DGI65" s="84"/>
      <c r="DGJ65" s="84"/>
      <c r="DGK65" s="84"/>
      <c r="DGL65" s="84"/>
      <c r="DGM65" s="84"/>
      <c r="DGN65" s="84"/>
      <c r="DGO65" s="84"/>
      <c r="DGP65" s="84"/>
      <c r="DGQ65" s="84"/>
      <c r="DGR65" s="84"/>
      <c r="DGS65" s="84"/>
      <c r="DGT65" s="84"/>
      <c r="DGU65" s="84"/>
      <c r="DGV65" s="84"/>
      <c r="DGW65" s="84"/>
      <c r="DGX65" s="84"/>
      <c r="DGY65" s="84"/>
      <c r="DGZ65" s="84"/>
      <c r="DHA65" s="84"/>
      <c r="DHB65" s="84"/>
      <c r="DHC65" s="84"/>
      <c r="DHD65" s="84"/>
      <c r="DHE65" s="84"/>
      <c r="DHF65" s="84"/>
      <c r="DHG65" s="84"/>
      <c r="DHH65" s="84"/>
      <c r="DHI65" s="84"/>
      <c r="DHJ65" s="84"/>
      <c r="DHK65" s="84"/>
      <c r="DHL65" s="84"/>
      <c r="DHM65" s="84"/>
      <c r="DHN65" s="84"/>
      <c r="DHO65" s="84"/>
      <c r="DHP65" s="84"/>
      <c r="DHQ65" s="84"/>
      <c r="DHR65" s="84"/>
      <c r="DHS65" s="84"/>
      <c r="DHT65" s="84"/>
      <c r="DHU65" s="84"/>
      <c r="DHV65" s="84"/>
      <c r="DHW65" s="84"/>
      <c r="DHX65" s="84"/>
      <c r="DHY65" s="84"/>
      <c r="DHZ65" s="84"/>
      <c r="DIA65" s="84"/>
      <c r="DIB65" s="84"/>
      <c r="DIC65" s="84"/>
      <c r="DID65" s="84"/>
      <c r="DIE65" s="84"/>
      <c r="DIF65" s="84"/>
      <c r="DIG65" s="84"/>
      <c r="DIH65" s="84"/>
      <c r="DII65" s="84"/>
      <c r="DIJ65" s="84"/>
      <c r="DIK65" s="84"/>
      <c r="DIL65" s="84"/>
      <c r="DIM65" s="84"/>
      <c r="DIN65" s="84"/>
      <c r="DIO65" s="84"/>
      <c r="DIP65" s="84"/>
      <c r="DIQ65" s="84"/>
      <c r="DIR65" s="84"/>
      <c r="DIS65" s="84"/>
      <c r="DIT65" s="84"/>
      <c r="DIU65" s="84"/>
      <c r="DIV65" s="84"/>
      <c r="DIW65" s="84"/>
      <c r="DIX65" s="84"/>
      <c r="DIY65" s="84"/>
      <c r="DIZ65" s="84"/>
      <c r="DJA65" s="84"/>
      <c r="DJB65" s="84"/>
      <c r="DJC65" s="84"/>
      <c r="DJD65" s="84"/>
      <c r="DJE65" s="84"/>
      <c r="DJF65" s="84"/>
      <c r="DJG65" s="84"/>
      <c r="DJH65" s="84"/>
      <c r="DJI65" s="84"/>
      <c r="DJJ65" s="84"/>
      <c r="DJK65" s="84"/>
      <c r="DJL65" s="84"/>
      <c r="DJM65" s="84"/>
      <c r="DJN65" s="84"/>
      <c r="DJO65" s="84"/>
      <c r="DJP65" s="84"/>
      <c r="DJQ65" s="84"/>
      <c r="DJR65" s="84"/>
      <c r="DJS65" s="84"/>
      <c r="DJT65" s="84"/>
      <c r="DJU65" s="84"/>
      <c r="DJV65" s="84"/>
      <c r="DJW65" s="84"/>
      <c r="DJX65" s="84"/>
      <c r="DJY65" s="84"/>
      <c r="DJZ65" s="84"/>
      <c r="DKA65" s="84"/>
      <c r="DKB65" s="84"/>
      <c r="DKC65" s="84"/>
      <c r="DKD65" s="84"/>
      <c r="DKE65" s="84"/>
      <c r="DKF65" s="84"/>
      <c r="DKG65" s="84"/>
      <c r="DKH65" s="84"/>
      <c r="DKI65" s="84"/>
      <c r="DKJ65" s="84"/>
      <c r="DKK65" s="84"/>
      <c r="DKL65" s="84"/>
      <c r="DKM65" s="84"/>
      <c r="DKN65" s="84"/>
      <c r="DKO65" s="84"/>
      <c r="DKP65" s="84"/>
      <c r="DKQ65" s="84"/>
      <c r="DKR65" s="84"/>
      <c r="DKS65" s="84"/>
      <c r="DKT65" s="84"/>
      <c r="DKU65" s="84"/>
      <c r="DKV65" s="84"/>
      <c r="DKW65" s="84"/>
      <c r="DKX65" s="84"/>
      <c r="DKY65" s="84"/>
      <c r="DKZ65" s="84"/>
      <c r="DLA65" s="84"/>
      <c r="DLB65" s="84"/>
      <c r="DLC65" s="84"/>
      <c r="DLD65" s="84"/>
      <c r="DLE65" s="84"/>
      <c r="DLF65" s="84"/>
      <c r="DLG65" s="84"/>
      <c r="DLH65" s="84"/>
      <c r="DLI65" s="84"/>
      <c r="DLJ65" s="84"/>
      <c r="DLK65" s="84"/>
      <c r="DLL65" s="84"/>
      <c r="DLM65" s="84"/>
      <c r="DLN65" s="84"/>
      <c r="DLO65" s="84"/>
      <c r="DLP65" s="84"/>
      <c r="DLQ65" s="84"/>
      <c r="DLR65" s="84"/>
      <c r="DLS65" s="84"/>
      <c r="DLT65" s="84"/>
      <c r="DLU65" s="84"/>
      <c r="DLV65" s="84"/>
      <c r="DLW65" s="84"/>
      <c r="DLX65" s="84"/>
      <c r="DLY65" s="84"/>
      <c r="DLZ65" s="84"/>
      <c r="DMA65" s="84"/>
      <c r="DMB65" s="84"/>
      <c r="DMC65" s="84"/>
      <c r="DMD65" s="84"/>
      <c r="DME65" s="84"/>
      <c r="DMF65" s="84"/>
      <c r="DMG65" s="84"/>
      <c r="DMH65" s="84"/>
      <c r="DMI65" s="84"/>
      <c r="DMJ65" s="84"/>
      <c r="DMK65" s="84"/>
      <c r="DML65" s="84"/>
      <c r="DMM65" s="84"/>
      <c r="DMN65" s="84"/>
      <c r="DMO65" s="84"/>
      <c r="DMP65" s="84"/>
      <c r="DMQ65" s="84"/>
      <c r="DMR65" s="84"/>
      <c r="DMS65" s="84"/>
      <c r="DMT65" s="84"/>
      <c r="DMU65" s="84"/>
      <c r="DMV65" s="84"/>
      <c r="DMW65" s="84"/>
      <c r="DMX65" s="84"/>
      <c r="DMY65" s="84"/>
      <c r="DMZ65" s="84"/>
      <c r="DNA65" s="84"/>
      <c r="DNB65" s="84"/>
      <c r="DNC65" s="84"/>
      <c r="DND65" s="84"/>
      <c r="DNE65" s="84"/>
      <c r="DNF65" s="84"/>
      <c r="DNG65" s="84"/>
      <c r="DNH65" s="84"/>
      <c r="DNI65" s="84"/>
      <c r="DNJ65" s="84"/>
      <c r="DNK65" s="84"/>
      <c r="DNL65" s="84"/>
      <c r="DNM65" s="84"/>
      <c r="DNN65" s="84"/>
      <c r="DNO65" s="84"/>
      <c r="DNP65" s="84"/>
      <c r="DNQ65" s="84"/>
      <c r="DNR65" s="84"/>
      <c r="DNS65" s="84"/>
      <c r="DNT65" s="84"/>
      <c r="DNU65" s="84"/>
      <c r="DNV65" s="84"/>
      <c r="DNW65" s="84"/>
      <c r="DNX65" s="84"/>
      <c r="DNY65" s="84"/>
      <c r="DNZ65" s="84"/>
      <c r="DOA65" s="84"/>
      <c r="DOB65" s="84"/>
      <c r="DOC65" s="84"/>
      <c r="DOD65" s="84"/>
      <c r="DOE65" s="84"/>
      <c r="DOF65" s="84"/>
      <c r="DOG65" s="84"/>
      <c r="DOH65" s="84"/>
      <c r="DOI65" s="84"/>
      <c r="DOJ65" s="84"/>
      <c r="DOK65" s="84"/>
      <c r="DOL65" s="84"/>
      <c r="DOM65" s="84"/>
      <c r="DON65" s="84"/>
      <c r="DOO65" s="84"/>
      <c r="DOP65" s="84"/>
      <c r="DOQ65" s="84"/>
      <c r="DOR65" s="84"/>
      <c r="DOS65" s="84"/>
      <c r="DOT65" s="84"/>
      <c r="DOU65" s="84"/>
      <c r="DOV65" s="84"/>
      <c r="DOW65" s="84"/>
      <c r="DOX65" s="84"/>
      <c r="DOY65" s="84"/>
      <c r="DOZ65" s="84"/>
      <c r="DPA65" s="84"/>
      <c r="DPB65" s="84"/>
      <c r="DPC65" s="84"/>
      <c r="DPD65" s="84"/>
      <c r="DPE65" s="84"/>
      <c r="DPF65" s="84"/>
      <c r="DPG65" s="84"/>
      <c r="DPH65" s="84"/>
      <c r="DPI65" s="84"/>
      <c r="DPJ65" s="84"/>
      <c r="DPK65" s="84"/>
      <c r="DPL65" s="84"/>
      <c r="DPM65" s="84"/>
      <c r="DPN65" s="84"/>
      <c r="DPO65" s="84"/>
      <c r="DPP65" s="84"/>
      <c r="DPQ65" s="84"/>
      <c r="DPR65" s="84"/>
      <c r="DPS65" s="84"/>
      <c r="DPT65" s="84"/>
      <c r="DPU65" s="84"/>
      <c r="DPV65" s="84"/>
      <c r="DPW65" s="84"/>
      <c r="DPX65" s="84"/>
      <c r="DPY65" s="84"/>
      <c r="DPZ65" s="84"/>
      <c r="DQA65" s="84"/>
      <c r="DQB65" s="84"/>
      <c r="DQC65" s="84"/>
      <c r="DQD65" s="84"/>
      <c r="DQE65" s="84"/>
      <c r="DQF65" s="84"/>
      <c r="DQG65" s="84"/>
      <c r="DQH65" s="84"/>
      <c r="DQI65" s="84"/>
      <c r="DQJ65" s="84"/>
      <c r="DQK65" s="84"/>
      <c r="DQL65" s="84"/>
      <c r="DQM65" s="84"/>
      <c r="DQN65" s="84"/>
      <c r="DQO65" s="84"/>
      <c r="DQP65" s="84"/>
      <c r="DQQ65" s="84"/>
      <c r="DQR65" s="84"/>
      <c r="DQS65" s="84"/>
      <c r="DQT65" s="84"/>
      <c r="DQU65" s="84"/>
      <c r="DQV65" s="84"/>
      <c r="DQW65" s="84"/>
      <c r="DQX65" s="84"/>
      <c r="DQY65" s="84"/>
      <c r="DQZ65" s="84"/>
      <c r="DRA65" s="84"/>
      <c r="DRB65" s="84"/>
      <c r="DRC65" s="84"/>
      <c r="DRD65" s="84"/>
      <c r="DRE65" s="84"/>
      <c r="DRF65" s="84"/>
      <c r="DRG65" s="84"/>
      <c r="DRH65" s="84"/>
      <c r="DRI65" s="84"/>
      <c r="DRJ65" s="84"/>
      <c r="DRK65" s="84"/>
      <c r="DRL65" s="84"/>
      <c r="DRM65" s="84"/>
      <c r="DRN65" s="84"/>
      <c r="DRO65" s="84"/>
      <c r="DRP65" s="84"/>
      <c r="DRQ65" s="84"/>
      <c r="DRR65" s="84"/>
      <c r="DRS65" s="84"/>
      <c r="DRT65" s="84"/>
      <c r="DRU65" s="84"/>
      <c r="DRV65" s="84"/>
      <c r="DRW65" s="84"/>
      <c r="DRX65" s="84"/>
      <c r="DRY65" s="84"/>
      <c r="DRZ65" s="84"/>
      <c r="DSA65" s="84"/>
      <c r="DSB65" s="84"/>
      <c r="DSC65" s="84"/>
      <c r="DSD65" s="84"/>
      <c r="DSE65" s="84"/>
      <c r="DSF65" s="84"/>
      <c r="DSG65" s="84"/>
      <c r="DSH65" s="84"/>
      <c r="DSI65" s="84"/>
      <c r="DSJ65" s="84"/>
      <c r="DSK65" s="84"/>
      <c r="DSL65" s="84"/>
      <c r="DSM65" s="84"/>
      <c r="DSN65" s="84"/>
      <c r="DSO65" s="84"/>
      <c r="DSP65" s="84"/>
      <c r="DSQ65" s="84"/>
      <c r="DSR65" s="84"/>
      <c r="DSS65" s="84"/>
      <c r="DST65" s="84"/>
      <c r="DSU65" s="84"/>
      <c r="DSV65" s="84"/>
      <c r="DSW65" s="84"/>
      <c r="DSX65" s="84"/>
      <c r="DSY65" s="84"/>
      <c r="DSZ65" s="84"/>
      <c r="DTA65" s="84"/>
      <c r="DTB65" s="84"/>
      <c r="DTC65" s="84"/>
      <c r="DTD65" s="84"/>
      <c r="DTE65" s="84"/>
      <c r="DTF65" s="84"/>
      <c r="DTG65" s="84"/>
      <c r="DTH65" s="84"/>
      <c r="DTI65" s="84"/>
      <c r="DTJ65" s="84"/>
      <c r="DTK65" s="84"/>
      <c r="DTL65" s="84"/>
      <c r="DTM65" s="84"/>
      <c r="DTN65" s="84"/>
      <c r="DTO65" s="84"/>
      <c r="DTP65" s="84"/>
      <c r="DTQ65" s="84"/>
      <c r="DTR65" s="84"/>
      <c r="DTS65" s="84"/>
      <c r="DTT65" s="84"/>
      <c r="DTU65" s="84"/>
      <c r="DTV65" s="84"/>
      <c r="DTW65" s="84"/>
      <c r="DTX65" s="84"/>
      <c r="DTY65" s="84"/>
      <c r="DTZ65" s="84"/>
      <c r="DUA65" s="84"/>
      <c r="DUB65" s="84"/>
      <c r="DUC65" s="84"/>
      <c r="DUD65" s="84"/>
      <c r="DUE65" s="84"/>
      <c r="DUF65" s="84"/>
      <c r="DUG65" s="84"/>
      <c r="DUH65" s="84"/>
      <c r="DUI65" s="84"/>
      <c r="DUJ65" s="84"/>
      <c r="DUK65" s="84"/>
      <c r="DUL65" s="84"/>
      <c r="DUM65" s="84"/>
      <c r="DUN65" s="84"/>
      <c r="DUO65" s="84"/>
      <c r="DUP65" s="84"/>
      <c r="DUQ65" s="84"/>
      <c r="DUR65" s="84"/>
      <c r="DUS65" s="84"/>
      <c r="DUT65" s="84"/>
      <c r="DUU65" s="84"/>
      <c r="DUV65" s="84"/>
      <c r="DUW65" s="84"/>
      <c r="DUX65" s="84"/>
      <c r="DUY65" s="84"/>
      <c r="DUZ65" s="84"/>
      <c r="DVA65" s="84"/>
      <c r="DVB65" s="84"/>
      <c r="DVC65" s="84"/>
      <c r="DVD65" s="84"/>
      <c r="DVE65" s="84"/>
      <c r="DVF65" s="84"/>
      <c r="DVG65" s="84"/>
      <c r="DVH65" s="84"/>
      <c r="DVI65" s="84"/>
      <c r="DVJ65" s="84"/>
      <c r="DVK65" s="84"/>
      <c r="DVL65" s="84"/>
      <c r="DVM65" s="84"/>
      <c r="DVN65" s="84"/>
      <c r="DVO65" s="84"/>
      <c r="DVP65" s="84"/>
      <c r="DVQ65" s="84"/>
      <c r="DVR65" s="84"/>
      <c r="DVS65" s="84"/>
      <c r="DVT65" s="84"/>
      <c r="DVU65" s="84"/>
      <c r="DVV65" s="84"/>
      <c r="DVW65" s="84"/>
      <c r="DVX65" s="84"/>
      <c r="DVY65" s="84"/>
      <c r="DVZ65" s="84"/>
      <c r="DWA65" s="84"/>
      <c r="DWB65" s="84"/>
      <c r="DWC65" s="84"/>
      <c r="DWD65" s="84"/>
      <c r="DWE65" s="84"/>
      <c r="DWF65" s="84"/>
      <c r="DWG65" s="84"/>
      <c r="DWH65" s="84"/>
      <c r="DWI65" s="84"/>
      <c r="DWJ65" s="84"/>
      <c r="DWK65" s="84"/>
      <c r="DWL65" s="84"/>
      <c r="DWM65" s="84"/>
      <c r="DWN65" s="84"/>
      <c r="DWO65" s="84"/>
      <c r="DWP65" s="84"/>
      <c r="DWQ65" s="84"/>
      <c r="DWR65" s="84"/>
      <c r="DWS65" s="84"/>
      <c r="DWT65" s="84"/>
      <c r="DWU65" s="84"/>
      <c r="DWV65" s="84"/>
      <c r="DWW65" s="84"/>
      <c r="DWX65" s="84"/>
      <c r="DWY65" s="84"/>
      <c r="DWZ65" s="84"/>
      <c r="DXA65" s="84"/>
      <c r="DXB65" s="84"/>
      <c r="DXC65" s="84"/>
      <c r="DXD65" s="84"/>
      <c r="DXE65" s="84"/>
      <c r="DXF65" s="84"/>
      <c r="DXG65" s="84"/>
      <c r="DXH65" s="84"/>
      <c r="DXI65" s="84"/>
      <c r="DXJ65" s="84"/>
      <c r="DXK65" s="84"/>
      <c r="DXL65" s="84"/>
      <c r="DXM65" s="84"/>
      <c r="DXN65" s="84"/>
      <c r="DXO65" s="84"/>
      <c r="DXP65" s="84"/>
      <c r="DXQ65" s="84"/>
      <c r="DXR65" s="84"/>
      <c r="DXS65" s="84"/>
      <c r="DXT65" s="84"/>
      <c r="DXU65" s="84"/>
      <c r="DXV65" s="84"/>
      <c r="DXW65" s="84"/>
      <c r="DXX65" s="84"/>
      <c r="DXY65" s="84"/>
      <c r="DXZ65" s="84"/>
      <c r="DYA65" s="84"/>
      <c r="DYB65" s="84"/>
      <c r="DYC65" s="84"/>
      <c r="DYD65" s="84"/>
      <c r="DYE65" s="84"/>
      <c r="DYF65" s="84"/>
      <c r="DYG65" s="84"/>
      <c r="DYH65" s="84"/>
      <c r="DYI65" s="84"/>
      <c r="DYJ65" s="84"/>
      <c r="DYK65" s="84"/>
      <c r="DYL65" s="84"/>
      <c r="DYM65" s="84"/>
      <c r="DYN65" s="84"/>
      <c r="DYO65" s="84"/>
      <c r="DYP65" s="84"/>
      <c r="DYQ65" s="84"/>
      <c r="DYR65" s="84"/>
      <c r="DYS65" s="84"/>
      <c r="DYT65" s="84"/>
      <c r="DYU65" s="84"/>
      <c r="DYV65" s="84"/>
      <c r="DYW65" s="84"/>
      <c r="DYX65" s="84"/>
      <c r="DYY65" s="84"/>
      <c r="DYZ65" s="84"/>
      <c r="DZA65" s="84"/>
      <c r="DZB65" s="84"/>
      <c r="DZC65" s="84"/>
      <c r="DZD65" s="84"/>
      <c r="DZE65" s="84"/>
      <c r="DZF65" s="84"/>
      <c r="DZG65" s="84"/>
      <c r="DZH65" s="84"/>
      <c r="DZI65" s="84"/>
      <c r="DZJ65" s="84"/>
      <c r="DZK65" s="84"/>
      <c r="DZL65" s="84"/>
      <c r="DZM65" s="84"/>
      <c r="DZN65" s="84"/>
      <c r="DZO65" s="84"/>
      <c r="DZP65" s="84"/>
      <c r="DZQ65" s="84"/>
      <c r="DZR65" s="84"/>
      <c r="DZS65" s="84"/>
      <c r="DZT65" s="84"/>
      <c r="DZU65" s="84"/>
      <c r="DZV65" s="84"/>
      <c r="DZW65" s="84"/>
      <c r="DZX65" s="84"/>
      <c r="DZY65" s="84"/>
      <c r="DZZ65" s="84"/>
      <c r="EAA65" s="84"/>
      <c r="EAB65" s="84"/>
      <c r="EAC65" s="84"/>
      <c r="EAD65" s="84"/>
      <c r="EAE65" s="84"/>
      <c r="EAF65" s="84"/>
      <c r="EAG65" s="84"/>
      <c r="EAH65" s="84"/>
      <c r="EAI65" s="84"/>
      <c r="EAJ65" s="84"/>
      <c r="EAK65" s="84"/>
      <c r="EAL65" s="84"/>
      <c r="EAM65" s="84"/>
      <c r="EAN65" s="84"/>
      <c r="EAO65" s="84"/>
      <c r="EAP65" s="84"/>
      <c r="EAQ65" s="84"/>
      <c r="EAR65" s="84"/>
      <c r="EAS65" s="84"/>
      <c r="EAT65" s="84"/>
      <c r="EAU65" s="84"/>
      <c r="EAV65" s="84"/>
      <c r="EAW65" s="84"/>
      <c r="EAX65" s="84"/>
      <c r="EAY65" s="84"/>
      <c r="EAZ65" s="84"/>
      <c r="EBA65" s="84"/>
      <c r="EBB65" s="84"/>
      <c r="EBC65" s="84"/>
      <c r="EBD65" s="84"/>
      <c r="EBE65" s="84"/>
      <c r="EBF65" s="84"/>
      <c r="EBG65" s="84"/>
      <c r="EBH65" s="84"/>
      <c r="EBI65" s="84"/>
      <c r="EBJ65" s="84"/>
      <c r="EBK65" s="84"/>
      <c r="EBL65" s="84"/>
      <c r="EBM65" s="84"/>
      <c r="EBN65" s="84"/>
      <c r="EBO65" s="84"/>
      <c r="EBP65" s="84"/>
      <c r="EBQ65" s="84"/>
      <c r="EBR65" s="84"/>
      <c r="EBS65" s="84"/>
      <c r="EBT65" s="84"/>
      <c r="EBU65" s="84"/>
      <c r="EBV65" s="84"/>
      <c r="EBW65" s="84"/>
      <c r="EBX65" s="84"/>
      <c r="EBY65" s="84"/>
      <c r="EBZ65" s="84"/>
      <c r="ECA65" s="84"/>
      <c r="ECB65" s="84"/>
      <c r="ECC65" s="84"/>
      <c r="ECD65" s="84"/>
      <c r="ECE65" s="84"/>
      <c r="ECF65" s="84"/>
      <c r="ECG65" s="84"/>
      <c r="ECH65" s="84"/>
      <c r="ECI65" s="84"/>
      <c r="ECJ65" s="84"/>
      <c r="ECK65" s="84"/>
      <c r="ECL65" s="84"/>
      <c r="ECM65" s="84"/>
      <c r="ECN65" s="84"/>
      <c r="ECO65" s="84"/>
      <c r="ECP65" s="84"/>
      <c r="ECQ65" s="84"/>
      <c r="ECR65" s="84"/>
      <c r="ECS65" s="84"/>
      <c r="ECT65" s="84"/>
      <c r="ECU65" s="84"/>
      <c r="ECV65" s="84"/>
      <c r="ECW65" s="84"/>
      <c r="ECX65" s="84"/>
      <c r="ECY65" s="84"/>
      <c r="ECZ65" s="84"/>
      <c r="EDA65" s="84"/>
      <c r="EDB65" s="84"/>
      <c r="EDC65" s="84"/>
      <c r="EDD65" s="84"/>
      <c r="EDE65" s="84"/>
      <c r="EDF65" s="84"/>
      <c r="EDG65" s="84"/>
      <c r="EDH65" s="84"/>
      <c r="EDI65" s="84"/>
      <c r="EDJ65" s="84"/>
      <c r="EDK65" s="84"/>
      <c r="EDL65" s="84"/>
      <c r="EDM65" s="84"/>
      <c r="EDN65" s="84"/>
      <c r="EDO65" s="84"/>
      <c r="EDP65" s="84"/>
      <c r="EDQ65" s="84"/>
      <c r="EDR65" s="84"/>
      <c r="EDS65" s="84"/>
      <c r="EDT65" s="84"/>
      <c r="EDU65" s="84"/>
      <c r="EDV65" s="84"/>
      <c r="EDW65" s="84"/>
      <c r="EDX65" s="84"/>
      <c r="EDY65" s="84"/>
      <c r="EDZ65" s="84"/>
      <c r="EEA65" s="84"/>
      <c r="EEB65" s="84"/>
      <c r="EEC65" s="84"/>
      <c r="EED65" s="84"/>
      <c r="EEE65" s="84"/>
      <c r="EEF65" s="84"/>
      <c r="EEG65" s="84"/>
      <c r="EEH65" s="84"/>
      <c r="EEI65" s="84"/>
      <c r="EEJ65" s="84"/>
      <c r="EEK65" s="84"/>
      <c r="EEL65" s="84"/>
      <c r="EEM65" s="84"/>
      <c r="EEN65" s="84"/>
      <c r="EEO65" s="84"/>
      <c r="EEP65" s="84"/>
      <c r="EEQ65" s="84"/>
      <c r="EER65" s="84"/>
      <c r="EES65" s="84"/>
      <c r="EET65" s="84"/>
      <c r="EEU65" s="84"/>
      <c r="EEV65" s="84"/>
      <c r="EEW65" s="84"/>
      <c r="EEX65" s="84"/>
      <c r="EEY65" s="84"/>
      <c r="EEZ65" s="84"/>
      <c r="EFA65" s="84"/>
      <c r="EFB65" s="84"/>
      <c r="EFC65" s="84"/>
      <c r="EFD65" s="84"/>
      <c r="EFE65" s="84"/>
      <c r="EFF65" s="84"/>
      <c r="EFG65" s="84"/>
      <c r="EFH65" s="84"/>
      <c r="EFI65" s="84"/>
      <c r="EFJ65" s="84"/>
      <c r="EFK65" s="84"/>
      <c r="EFL65" s="84"/>
      <c r="EFM65" s="84"/>
      <c r="EFN65" s="84"/>
      <c r="EFO65" s="84"/>
      <c r="EFP65" s="84"/>
      <c r="EFQ65" s="84"/>
      <c r="EFR65" s="84"/>
      <c r="EFS65" s="84"/>
      <c r="EFT65" s="84"/>
      <c r="EFU65" s="84"/>
      <c r="EFV65" s="84"/>
      <c r="EFW65" s="84"/>
      <c r="EFX65" s="84"/>
      <c r="EFY65" s="84"/>
      <c r="EFZ65" s="84"/>
      <c r="EGA65" s="84"/>
      <c r="EGB65" s="84"/>
      <c r="EGC65" s="84"/>
      <c r="EGD65" s="84"/>
      <c r="EGE65" s="84"/>
      <c r="EGF65" s="84"/>
      <c r="EGG65" s="84"/>
      <c r="EGH65" s="84"/>
      <c r="EGI65" s="84"/>
      <c r="EGJ65" s="84"/>
      <c r="EGK65" s="84"/>
      <c r="EGL65" s="84"/>
      <c r="EGM65" s="84"/>
      <c r="EGN65" s="84"/>
      <c r="EGO65" s="84"/>
      <c r="EGP65" s="84"/>
      <c r="EGQ65" s="84"/>
      <c r="EGR65" s="84"/>
      <c r="EGS65" s="84"/>
      <c r="EGT65" s="84"/>
      <c r="EGU65" s="84"/>
      <c r="EGV65" s="84"/>
      <c r="EGW65" s="84"/>
      <c r="EGX65" s="84"/>
      <c r="EGY65" s="84"/>
      <c r="EGZ65" s="84"/>
      <c r="EHA65" s="84"/>
      <c r="EHB65" s="84"/>
      <c r="EHC65" s="84"/>
      <c r="EHD65" s="84"/>
      <c r="EHE65" s="84"/>
      <c r="EHF65" s="84"/>
      <c r="EHG65" s="84"/>
      <c r="EHH65" s="84"/>
      <c r="EHI65" s="84"/>
      <c r="EHJ65" s="84"/>
      <c r="EHK65" s="84"/>
      <c r="EHL65" s="84"/>
      <c r="EHM65" s="84"/>
      <c r="EHN65" s="84"/>
      <c r="EHO65" s="84"/>
      <c r="EHP65" s="84"/>
      <c r="EHQ65" s="84"/>
      <c r="EHR65" s="84"/>
      <c r="EHS65" s="84"/>
      <c r="EHT65" s="84"/>
      <c r="EHU65" s="84"/>
      <c r="EHV65" s="84"/>
      <c r="EHW65" s="84"/>
      <c r="EHX65" s="84"/>
      <c r="EHY65" s="84"/>
      <c r="EHZ65" s="84"/>
      <c r="EIA65" s="84"/>
      <c r="EIB65" s="84"/>
      <c r="EIC65" s="84"/>
      <c r="EID65" s="84"/>
      <c r="EIE65" s="84"/>
      <c r="EIF65" s="84"/>
      <c r="EIG65" s="84"/>
      <c r="EIH65" s="84"/>
      <c r="EII65" s="84"/>
      <c r="EIJ65" s="84"/>
      <c r="EIK65" s="84"/>
      <c r="EIL65" s="84"/>
      <c r="EIM65" s="84"/>
      <c r="EIN65" s="84"/>
      <c r="EIO65" s="84"/>
      <c r="EIP65" s="84"/>
      <c r="EIQ65" s="84"/>
      <c r="EIR65" s="84"/>
      <c r="EIS65" s="84"/>
      <c r="EIT65" s="84"/>
      <c r="EIU65" s="84"/>
      <c r="EIV65" s="84"/>
      <c r="EIW65" s="84"/>
      <c r="EIX65" s="84"/>
      <c r="EIY65" s="84"/>
      <c r="EIZ65" s="84"/>
      <c r="EJA65" s="84"/>
      <c r="EJB65" s="84"/>
      <c r="EJC65" s="84"/>
      <c r="EJD65" s="84"/>
      <c r="EJE65" s="84"/>
      <c r="EJF65" s="84"/>
      <c r="EJG65" s="84"/>
      <c r="EJH65" s="84"/>
      <c r="EJI65" s="84"/>
      <c r="EJJ65" s="84"/>
      <c r="EJK65" s="84"/>
      <c r="EJL65" s="84"/>
      <c r="EJM65" s="84"/>
      <c r="EJN65" s="84"/>
      <c r="EJO65" s="84"/>
      <c r="EJP65" s="84"/>
      <c r="EJQ65" s="84"/>
      <c r="EJR65" s="84"/>
      <c r="EJS65" s="84"/>
      <c r="EJT65" s="84"/>
      <c r="EJU65" s="84"/>
      <c r="EJV65" s="84"/>
      <c r="EJW65" s="84"/>
      <c r="EJX65" s="84"/>
      <c r="EJY65" s="84"/>
      <c r="EJZ65" s="84"/>
      <c r="EKA65" s="84"/>
      <c r="EKB65" s="84"/>
      <c r="EKC65" s="84"/>
      <c r="EKD65" s="84"/>
      <c r="EKE65" s="84"/>
      <c r="EKF65" s="84"/>
      <c r="EKG65" s="84"/>
      <c r="EKH65" s="84"/>
      <c r="EKI65" s="84"/>
      <c r="EKJ65" s="84"/>
      <c r="EKK65" s="84"/>
      <c r="EKL65" s="84"/>
      <c r="EKM65" s="84"/>
      <c r="EKN65" s="84"/>
      <c r="EKO65" s="84"/>
      <c r="EKP65" s="84"/>
      <c r="EKQ65" s="84"/>
      <c r="EKR65" s="84"/>
      <c r="EKS65" s="84"/>
      <c r="EKT65" s="84"/>
      <c r="EKU65" s="84"/>
      <c r="EKV65" s="84"/>
      <c r="EKW65" s="84"/>
      <c r="EKX65" s="84"/>
      <c r="EKY65" s="84"/>
      <c r="EKZ65" s="84"/>
      <c r="ELA65" s="84"/>
      <c r="ELB65" s="84"/>
      <c r="ELC65" s="84"/>
      <c r="ELD65" s="84"/>
      <c r="ELE65" s="84"/>
      <c r="ELF65" s="84"/>
      <c r="ELG65" s="84"/>
      <c r="ELH65" s="84"/>
      <c r="ELI65" s="84"/>
      <c r="ELJ65" s="84"/>
      <c r="ELK65" s="84"/>
      <c r="ELL65" s="84"/>
      <c r="ELM65" s="84"/>
      <c r="ELN65" s="84"/>
      <c r="ELO65" s="84"/>
      <c r="ELP65" s="84"/>
      <c r="ELQ65" s="84"/>
      <c r="ELR65" s="84"/>
      <c r="ELS65" s="84"/>
      <c r="ELT65" s="84"/>
      <c r="ELU65" s="84"/>
      <c r="ELV65" s="84"/>
      <c r="ELW65" s="84"/>
      <c r="ELX65" s="84"/>
      <c r="ELY65" s="84"/>
      <c r="ELZ65" s="84"/>
      <c r="EMA65" s="84"/>
      <c r="EMB65" s="84"/>
      <c r="EMC65" s="84"/>
      <c r="EMD65" s="84"/>
      <c r="EME65" s="84"/>
      <c r="EMF65" s="84"/>
      <c r="EMG65" s="84"/>
      <c r="EMH65" s="84"/>
      <c r="EMI65" s="84"/>
      <c r="EMJ65" s="84"/>
      <c r="EMK65" s="84"/>
      <c r="EML65" s="84"/>
      <c r="EMM65" s="84"/>
      <c r="EMN65" s="84"/>
      <c r="EMO65" s="84"/>
      <c r="EMP65" s="84"/>
      <c r="EMQ65" s="84"/>
      <c r="EMR65" s="84"/>
      <c r="EMS65" s="84"/>
      <c r="EMT65" s="84"/>
      <c r="EMU65" s="84"/>
      <c r="EMV65" s="84"/>
      <c r="EMW65" s="84"/>
      <c r="EMX65" s="84"/>
      <c r="EMY65" s="84"/>
      <c r="EMZ65" s="84"/>
      <c r="ENA65" s="84"/>
      <c r="ENB65" s="84"/>
      <c r="ENC65" s="84"/>
      <c r="END65" s="84"/>
      <c r="ENE65" s="84"/>
      <c r="ENF65" s="84"/>
      <c r="ENG65" s="84"/>
      <c r="ENH65" s="84"/>
      <c r="ENI65" s="84"/>
      <c r="ENJ65" s="84"/>
      <c r="ENK65" s="84"/>
      <c r="ENL65" s="84"/>
      <c r="ENM65" s="84"/>
      <c r="ENN65" s="84"/>
      <c r="ENO65" s="84"/>
      <c r="ENP65" s="84"/>
      <c r="ENQ65" s="84"/>
      <c r="ENR65" s="84"/>
      <c r="ENS65" s="84"/>
      <c r="ENT65" s="84"/>
      <c r="ENU65" s="84"/>
      <c r="ENV65" s="84"/>
      <c r="ENW65" s="84"/>
      <c r="ENX65" s="84"/>
      <c r="ENY65" s="84"/>
      <c r="ENZ65" s="84"/>
      <c r="EOA65" s="84"/>
      <c r="EOB65" s="84"/>
      <c r="EOC65" s="84"/>
      <c r="EOD65" s="84"/>
      <c r="EOE65" s="84"/>
      <c r="EOF65" s="84"/>
      <c r="EOG65" s="84"/>
      <c r="EOH65" s="84"/>
      <c r="EOI65" s="84"/>
      <c r="EOJ65" s="84"/>
      <c r="EOK65" s="84"/>
      <c r="EOL65" s="84"/>
      <c r="EOM65" s="84"/>
      <c r="EON65" s="84"/>
      <c r="EOO65" s="84"/>
      <c r="EOP65" s="84"/>
      <c r="EOQ65" s="84"/>
      <c r="EOR65" s="84"/>
      <c r="EOS65" s="84"/>
      <c r="EOT65" s="84"/>
      <c r="EOU65" s="84"/>
      <c r="EOV65" s="84"/>
      <c r="EOW65" s="84"/>
      <c r="EOX65" s="84"/>
      <c r="EOY65" s="84"/>
      <c r="EOZ65" s="84"/>
      <c r="EPA65" s="84"/>
      <c r="EPB65" s="84"/>
      <c r="EPC65" s="84"/>
      <c r="EPD65" s="84"/>
      <c r="EPE65" s="84"/>
      <c r="EPF65" s="84"/>
      <c r="EPG65" s="84"/>
      <c r="EPH65" s="84"/>
      <c r="EPI65" s="84"/>
      <c r="EPJ65" s="84"/>
      <c r="EPK65" s="84"/>
      <c r="EPL65" s="84"/>
      <c r="EPM65" s="84"/>
      <c r="EPN65" s="84"/>
      <c r="EPO65" s="84"/>
      <c r="EPP65" s="84"/>
      <c r="EPQ65" s="84"/>
      <c r="EPR65" s="84"/>
      <c r="EPS65" s="84"/>
      <c r="EPT65" s="84"/>
      <c r="EPU65" s="84"/>
      <c r="EPV65" s="84"/>
      <c r="EPW65" s="84"/>
      <c r="EPX65" s="84"/>
      <c r="EPY65" s="84"/>
      <c r="EPZ65" s="84"/>
      <c r="EQA65" s="84"/>
      <c r="EQB65" s="84"/>
      <c r="EQC65" s="84"/>
      <c r="EQD65" s="84"/>
      <c r="EQE65" s="84"/>
      <c r="EQF65" s="84"/>
      <c r="EQG65" s="84"/>
      <c r="EQH65" s="84"/>
      <c r="EQI65" s="84"/>
      <c r="EQJ65" s="84"/>
      <c r="EQK65" s="84"/>
      <c r="EQL65" s="84"/>
      <c r="EQM65" s="84"/>
      <c r="EQN65" s="84"/>
      <c r="EQO65" s="84"/>
      <c r="EQP65" s="84"/>
      <c r="EQQ65" s="84"/>
      <c r="EQR65" s="84"/>
      <c r="EQS65" s="84"/>
      <c r="EQT65" s="84"/>
      <c r="EQU65" s="84"/>
      <c r="EQV65" s="84"/>
      <c r="EQW65" s="84"/>
      <c r="EQX65" s="84"/>
      <c r="EQY65" s="84"/>
      <c r="EQZ65" s="84"/>
      <c r="ERA65" s="84"/>
      <c r="ERB65" s="84"/>
      <c r="ERC65" s="84"/>
      <c r="ERD65" s="84"/>
      <c r="ERE65" s="84"/>
      <c r="ERF65" s="84"/>
      <c r="ERG65" s="84"/>
      <c r="ERH65" s="84"/>
      <c r="ERI65" s="84"/>
      <c r="ERJ65" s="84"/>
      <c r="ERK65" s="84"/>
      <c r="ERL65" s="84"/>
      <c r="ERM65" s="84"/>
      <c r="ERN65" s="84"/>
      <c r="ERO65" s="84"/>
      <c r="ERP65" s="84"/>
      <c r="ERQ65" s="84"/>
      <c r="ERR65" s="84"/>
      <c r="ERS65" s="84"/>
      <c r="ERT65" s="84"/>
      <c r="ERU65" s="84"/>
      <c r="ERV65" s="84"/>
      <c r="ERW65" s="84"/>
      <c r="ERX65" s="84"/>
      <c r="ERY65" s="84"/>
      <c r="ERZ65" s="84"/>
      <c r="ESA65" s="84"/>
      <c r="ESB65" s="84"/>
      <c r="ESC65" s="84"/>
      <c r="ESD65" s="84"/>
      <c r="ESE65" s="84"/>
      <c r="ESF65" s="84"/>
      <c r="ESG65" s="84"/>
      <c r="ESH65" s="84"/>
      <c r="ESI65" s="84"/>
      <c r="ESJ65" s="84"/>
      <c r="ESK65" s="84"/>
      <c r="ESL65" s="84"/>
      <c r="ESM65" s="84"/>
      <c r="ESN65" s="84"/>
      <c r="ESO65" s="84"/>
      <c r="ESP65" s="84"/>
      <c r="ESQ65" s="84"/>
      <c r="ESR65" s="84"/>
      <c r="ESS65" s="84"/>
      <c r="EST65" s="84"/>
      <c r="ESU65" s="84"/>
      <c r="ESV65" s="84"/>
      <c r="ESW65" s="84"/>
      <c r="ESX65" s="84"/>
      <c r="ESY65" s="84"/>
      <c r="ESZ65" s="84"/>
      <c r="ETA65" s="84"/>
      <c r="ETB65" s="84"/>
      <c r="ETC65" s="84"/>
      <c r="ETD65" s="84"/>
      <c r="ETE65" s="84"/>
      <c r="ETF65" s="84"/>
      <c r="ETG65" s="84"/>
      <c r="ETH65" s="84"/>
      <c r="ETI65" s="84"/>
      <c r="ETJ65" s="84"/>
      <c r="ETK65" s="84"/>
      <c r="ETL65" s="84"/>
      <c r="ETM65" s="84"/>
      <c r="ETN65" s="84"/>
      <c r="ETO65" s="84"/>
      <c r="ETP65" s="84"/>
      <c r="ETQ65" s="84"/>
      <c r="ETR65" s="84"/>
      <c r="ETS65" s="84"/>
      <c r="ETT65" s="84"/>
      <c r="ETU65" s="84"/>
      <c r="ETV65" s="84"/>
      <c r="ETW65" s="84"/>
      <c r="ETX65" s="84"/>
      <c r="ETY65" s="84"/>
      <c r="ETZ65" s="84"/>
      <c r="EUA65" s="84"/>
      <c r="EUB65" s="84"/>
      <c r="EUC65" s="84"/>
      <c r="EUD65" s="84"/>
      <c r="EUE65" s="84"/>
      <c r="EUF65" s="84"/>
      <c r="EUG65" s="84"/>
      <c r="EUH65" s="84"/>
      <c r="EUI65" s="84"/>
      <c r="EUJ65" s="84"/>
      <c r="EUK65" s="84"/>
      <c r="EUL65" s="84"/>
      <c r="EUM65" s="84"/>
      <c r="EUN65" s="84"/>
      <c r="EUO65" s="84"/>
      <c r="EUP65" s="84"/>
      <c r="EUQ65" s="84"/>
      <c r="EUR65" s="84"/>
      <c r="EUS65" s="84"/>
      <c r="EUT65" s="84"/>
      <c r="EUU65" s="84"/>
      <c r="EUV65" s="84"/>
      <c r="EUW65" s="84"/>
      <c r="EUX65" s="84"/>
      <c r="EUY65" s="84"/>
      <c r="EUZ65" s="84"/>
      <c r="EVA65" s="84"/>
      <c r="EVB65" s="84"/>
      <c r="EVC65" s="84"/>
      <c r="EVD65" s="84"/>
      <c r="EVE65" s="84"/>
      <c r="EVF65" s="84"/>
      <c r="EVG65" s="84"/>
      <c r="EVH65" s="84"/>
      <c r="EVI65" s="84"/>
      <c r="EVJ65" s="84"/>
      <c r="EVK65" s="84"/>
      <c r="EVL65" s="84"/>
      <c r="EVM65" s="84"/>
      <c r="EVN65" s="84"/>
      <c r="EVO65" s="84"/>
      <c r="EVP65" s="84"/>
      <c r="EVQ65" s="84"/>
      <c r="EVR65" s="84"/>
      <c r="EVS65" s="84"/>
      <c r="EVT65" s="84"/>
      <c r="EVU65" s="84"/>
      <c r="EVV65" s="84"/>
      <c r="EVW65" s="84"/>
      <c r="EVX65" s="84"/>
      <c r="EVY65" s="84"/>
      <c r="EVZ65" s="84"/>
      <c r="EWA65" s="84"/>
      <c r="EWB65" s="84"/>
      <c r="EWC65" s="84"/>
      <c r="EWD65" s="84"/>
      <c r="EWE65" s="84"/>
      <c r="EWF65" s="84"/>
      <c r="EWG65" s="84"/>
      <c r="EWH65" s="84"/>
      <c r="EWI65" s="84"/>
      <c r="EWJ65" s="84"/>
      <c r="EWK65" s="84"/>
      <c r="EWL65" s="84"/>
      <c r="EWM65" s="84"/>
      <c r="EWN65" s="84"/>
      <c r="EWO65" s="84"/>
      <c r="EWP65" s="84"/>
      <c r="EWQ65" s="84"/>
      <c r="EWR65" s="84"/>
      <c r="EWS65" s="84"/>
      <c r="EWT65" s="84"/>
      <c r="EWU65" s="84"/>
      <c r="EWV65" s="84"/>
      <c r="EWW65" s="84"/>
      <c r="EWX65" s="84"/>
      <c r="EWY65" s="84"/>
      <c r="EWZ65" s="84"/>
      <c r="EXA65" s="84"/>
      <c r="EXB65" s="84"/>
      <c r="EXC65" s="84"/>
      <c r="EXD65" s="84"/>
      <c r="EXE65" s="84"/>
      <c r="EXF65" s="84"/>
      <c r="EXG65" s="84"/>
      <c r="EXH65" s="84"/>
      <c r="EXI65" s="84"/>
      <c r="EXJ65" s="84"/>
      <c r="EXK65" s="84"/>
      <c r="EXL65" s="84"/>
      <c r="EXM65" s="84"/>
      <c r="EXN65" s="84"/>
      <c r="EXO65" s="84"/>
      <c r="EXP65" s="84"/>
      <c r="EXQ65" s="84"/>
      <c r="EXR65" s="84"/>
      <c r="EXS65" s="84"/>
      <c r="EXT65" s="84"/>
      <c r="EXU65" s="84"/>
      <c r="EXV65" s="84"/>
      <c r="EXW65" s="84"/>
      <c r="EXX65" s="84"/>
      <c r="EXY65" s="84"/>
      <c r="EXZ65" s="84"/>
      <c r="EYA65" s="84"/>
      <c r="EYB65" s="84"/>
      <c r="EYC65" s="84"/>
      <c r="EYD65" s="84"/>
      <c r="EYE65" s="84"/>
      <c r="EYF65" s="84"/>
      <c r="EYG65" s="84"/>
      <c r="EYH65" s="84"/>
      <c r="EYI65" s="84"/>
      <c r="EYJ65" s="84"/>
      <c r="EYK65" s="84"/>
      <c r="EYL65" s="84"/>
      <c r="EYM65" s="84"/>
      <c r="EYN65" s="84"/>
      <c r="EYO65" s="84"/>
      <c r="EYP65" s="84"/>
      <c r="EYQ65" s="84"/>
      <c r="EYR65" s="84"/>
      <c r="EYS65" s="84"/>
      <c r="EYT65" s="84"/>
      <c r="EYU65" s="84"/>
      <c r="EYV65" s="84"/>
      <c r="EYW65" s="84"/>
      <c r="EYX65" s="84"/>
      <c r="EYY65" s="84"/>
      <c r="EYZ65" s="84"/>
      <c r="EZA65" s="84"/>
      <c r="EZB65" s="84"/>
      <c r="EZC65" s="84"/>
      <c r="EZD65" s="84"/>
      <c r="EZE65" s="84"/>
      <c r="EZF65" s="84"/>
      <c r="EZG65" s="84"/>
      <c r="EZH65" s="84"/>
      <c r="EZI65" s="84"/>
      <c r="EZJ65" s="84"/>
      <c r="EZK65" s="84"/>
      <c r="EZL65" s="84"/>
      <c r="EZM65" s="84"/>
      <c r="EZN65" s="84"/>
      <c r="EZO65" s="84"/>
      <c r="EZP65" s="84"/>
      <c r="EZQ65" s="84"/>
      <c r="EZR65" s="84"/>
      <c r="EZS65" s="84"/>
      <c r="EZT65" s="84"/>
      <c r="EZU65" s="84"/>
      <c r="EZV65" s="84"/>
      <c r="EZW65" s="84"/>
      <c r="EZX65" s="84"/>
      <c r="EZY65" s="84"/>
      <c r="EZZ65" s="84"/>
      <c r="FAA65" s="84"/>
      <c r="FAB65" s="84"/>
      <c r="FAC65" s="84"/>
      <c r="FAD65" s="84"/>
      <c r="FAE65" s="84"/>
      <c r="FAF65" s="84"/>
      <c r="FAG65" s="84"/>
      <c r="FAH65" s="84"/>
      <c r="FAI65" s="84"/>
      <c r="FAJ65" s="84"/>
      <c r="FAK65" s="84"/>
      <c r="FAL65" s="84"/>
      <c r="FAM65" s="84"/>
      <c r="FAN65" s="84"/>
      <c r="FAO65" s="84"/>
      <c r="FAP65" s="84"/>
      <c r="FAQ65" s="84"/>
      <c r="FAR65" s="84"/>
      <c r="FAS65" s="84"/>
      <c r="FAT65" s="84"/>
      <c r="FAU65" s="84"/>
      <c r="FAV65" s="84"/>
      <c r="FAW65" s="84"/>
      <c r="FAX65" s="84"/>
      <c r="FAY65" s="84"/>
      <c r="FAZ65" s="84"/>
      <c r="FBA65" s="84"/>
      <c r="FBB65" s="84"/>
      <c r="FBC65" s="84"/>
      <c r="FBD65" s="84"/>
      <c r="FBE65" s="84"/>
      <c r="FBF65" s="84"/>
      <c r="FBG65" s="84"/>
      <c r="FBH65" s="84"/>
      <c r="FBI65" s="84"/>
      <c r="FBJ65" s="84"/>
      <c r="FBK65" s="84"/>
      <c r="FBL65" s="84"/>
      <c r="FBM65" s="84"/>
      <c r="FBN65" s="84"/>
      <c r="FBO65" s="84"/>
      <c r="FBP65" s="84"/>
      <c r="FBQ65" s="84"/>
      <c r="FBR65" s="84"/>
      <c r="FBS65" s="84"/>
      <c r="FBT65" s="84"/>
      <c r="FBU65" s="84"/>
      <c r="FBV65" s="84"/>
      <c r="FBW65" s="84"/>
      <c r="FBX65" s="84"/>
      <c r="FBY65" s="84"/>
      <c r="FBZ65" s="84"/>
      <c r="FCA65" s="84"/>
      <c r="FCB65" s="84"/>
      <c r="FCC65" s="84"/>
      <c r="FCD65" s="84"/>
      <c r="FCE65" s="84"/>
      <c r="FCF65" s="84"/>
      <c r="FCG65" s="84"/>
      <c r="FCH65" s="84"/>
      <c r="FCI65" s="84"/>
      <c r="FCJ65" s="84"/>
      <c r="FCK65" s="84"/>
      <c r="FCL65" s="84"/>
      <c r="FCM65" s="84"/>
      <c r="FCN65" s="84"/>
      <c r="FCO65" s="84"/>
      <c r="FCP65" s="84"/>
      <c r="FCQ65" s="84"/>
      <c r="FCR65" s="84"/>
      <c r="FCS65" s="84"/>
      <c r="FCT65" s="84"/>
      <c r="FCU65" s="84"/>
      <c r="FCV65" s="84"/>
      <c r="FCW65" s="84"/>
      <c r="FCX65" s="84"/>
      <c r="FCY65" s="84"/>
      <c r="FCZ65" s="84"/>
      <c r="FDA65" s="84"/>
      <c r="FDB65" s="84"/>
      <c r="FDC65" s="84"/>
      <c r="FDD65" s="84"/>
      <c r="FDE65" s="84"/>
      <c r="FDF65" s="84"/>
      <c r="FDG65" s="84"/>
      <c r="FDH65" s="84"/>
      <c r="FDI65" s="84"/>
      <c r="FDJ65" s="84"/>
      <c r="FDK65" s="84"/>
      <c r="FDL65" s="84"/>
      <c r="FDM65" s="84"/>
      <c r="FDN65" s="84"/>
      <c r="FDO65" s="84"/>
      <c r="FDP65" s="84"/>
      <c r="FDQ65" s="84"/>
      <c r="FDR65" s="84"/>
      <c r="FDS65" s="84"/>
      <c r="FDT65" s="84"/>
      <c r="FDU65" s="84"/>
      <c r="FDV65" s="84"/>
      <c r="FDW65" s="84"/>
      <c r="FDX65" s="84"/>
      <c r="FDY65" s="84"/>
      <c r="FDZ65" s="84"/>
      <c r="FEA65" s="84"/>
      <c r="FEB65" s="84"/>
      <c r="FEC65" s="84"/>
      <c r="FED65" s="84"/>
      <c r="FEE65" s="84"/>
      <c r="FEF65" s="84"/>
      <c r="FEG65" s="84"/>
      <c r="FEH65" s="84"/>
      <c r="FEI65" s="84"/>
      <c r="FEJ65" s="84"/>
      <c r="FEK65" s="84"/>
      <c r="FEL65" s="84"/>
      <c r="FEM65" s="84"/>
      <c r="FEN65" s="84"/>
      <c r="FEO65" s="84"/>
      <c r="FEP65" s="84"/>
      <c r="FEQ65" s="84"/>
      <c r="FER65" s="84"/>
      <c r="FES65" s="84"/>
      <c r="FET65" s="84"/>
      <c r="FEU65" s="84"/>
      <c r="FEV65" s="84"/>
      <c r="FEW65" s="84"/>
      <c r="FEX65" s="84"/>
      <c r="FEY65" s="84"/>
      <c r="FEZ65" s="84"/>
      <c r="FFA65" s="84"/>
      <c r="FFB65" s="84"/>
      <c r="FFC65" s="84"/>
      <c r="FFD65" s="84"/>
      <c r="FFE65" s="84"/>
      <c r="FFF65" s="84"/>
      <c r="FFG65" s="84"/>
      <c r="FFH65" s="84"/>
      <c r="FFI65" s="84"/>
      <c r="FFJ65" s="84"/>
      <c r="FFK65" s="84"/>
      <c r="FFL65" s="84"/>
      <c r="FFM65" s="84"/>
      <c r="FFN65" s="84"/>
      <c r="FFO65" s="84"/>
      <c r="FFP65" s="84"/>
      <c r="FFQ65" s="84"/>
      <c r="FFR65" s="84"/>
      <c r="FFS65" s="84"/>
      <c r="FFT65" s="84"/>
      <c r="FFU65" s="84"/>
      <c r="FFV65" s="84"/>
      <c r="FFW65" s="84"/>
      <c r="FFX65" s="84"/>
      <c r="FFY65" s="84"/>
      <c r="FFZ65" s="84"/>
      <c r="FGA65" s="84"/>
      <c r="FGB65" s="84"/>
      <c r="FGC65" s="84"/>
      <c r="FGD65" s="84"/>
      <c r="FGE65" s="84"/>
      <c r="FGF65" s="84"/>
      <c r="FGG65" s="84"/>
      <c r="FGH65" s="84"/>
      <c r="FGI65" s="84"/>
      <c r="FGJ65" s="84"/>
      <c r="FGK65" s="84"/>
      <c r="FGL65" s="84"/>
      <c r="FGM65" s="84"/>
      <c r="FGN65" s="84"/>
      <c r="FGO65" s="84"/>
      <c r="FGP65" s="84"/>
      <c r="FGQ65" s="84"/>
      <c r="FGR65" s="84"/>
      <c r="FGS65" s="84"/>
      <c r="FGT65" s="84"/>
      <c r="FGU65" s="84"/>
      <c r="FGV65" s="84"/>
      <c r="FGW65" s="84"/>
      <c r="FGX65" s="84"/>
      <c r="FGY65" s="84"/>
      <c r="FGZ65" s="84"/>
      <c r="FHA65" s="84"/>
      <c r="FHB65" s="84"/>
      <c r="FHC65" s="84"/>
      <c r="FHD65" s="84"/>
      <c r="FHE65" s="84"/>
      <c r="FHF65" s="84"/>
      <c r="FHG65" s="84"/>
      <c r="FHH65" s="84"/>
      <c r="FHI65" s="84"/>
      <c r="FHJ65" s="84"/>
      <c r="FHK65" s="84"/>
      <c r="FHL65" s="84"/>
      <c r="FHM65" s="84"/>
      <c r="FHN65" s="84"/>
      <c r="FHO65" s="84"/>
      <c r="FHP65" s="84"/>
      <c r="FHQ65" s="84"/>
      <c r="FHR65" s="84"/>
      <c r="FHS65" s="84"/>
      <c r="FHT65" s="84"/>
      <c r="FHU65" s="84"/>
      <c r="FHV65" s="84"/>
      <c r="FHW65" s="84"/>
      <c r="FHX65" s="84"/>
      <c r="FHY65" s="84"/>
      <c r="FHZ65" s="84"/>
      <c r="FIA65" s="84"/>
      <c r="FIB65" s="84"/>
      <c r="FIC65" s="84"/>
      <c r="FID65" s="84"/>
      <c r="FIE65" s="84"/>
      <c r="FIF65" s="84"/>
      <c r="FIG65" s="84"/>
      <c r="FIH65" s="84"/>
      <c r="FII65" s="84"/>
      <c r="FIJ65" s="84"/>
      <c r="FIK65" s="84"/>
      <c r="FIL65" s="84"/>
      <c r="FIM65" s="84"/>
      <c r="FIN65" s="84"/>
      <c r="FIO65" s="84"/>
      <c r="FIP65" s="84"/>
      <c r="FIQ65" s="84"/>
      <c r="FIR65" s="84"/>
      <c r="FIS65" s="84"/>
      <c r="FIT65" s="84"/>
      <c r="FIU65" s="84"/>
      <c r="FIV65" s="84"/>
      <c r="FIW65" s="84"/>
      <c r="FIX65" s="84"/>
      <c r="FIY65" s="84"/>
      <c r="FIZ65" s="84"/>
      <c r="FJA65" s="84"/>
      <c r="FJB65" s="84"/>
      <c r="FJC65" s="84"/>
      <c r="FJD65" s="84"/>
      <c r="FJE65" s="84"/>
      <c r="FJF65" s="84"/>
      <c r="FJG65" s="84"/>
      <c r="FJH65" s="84"/>
      <c r="FJI65" s="84"/>
      <c r="FJJ65" s="84"/>
      <c r="FJK65" s="84"/>
      <c r="FJL65" s="84"/>
      <c r="FJM65" s="84"/>
      <c r="FJN65" s="84"/>
      <c r="FJO65" s="84"/>
      <c r="FJP65" s="84"/>
      <c r="FJQ65" s="84"/>
      <c r="FJR65" s="84"/>
      <c r="FJS65" s="84"/>
      <c r="FJT65" s="84"/>
      <c r="FJU65" s="84"/>
      <c r="FJV65" s="84"/>
      <c r="FJW65" s="84"/>
      <c r="FJX65" s="84"/>
      <c r="FJY65" s="84"/>
      <c r="FJZ65" s="84"/>
      <c r="FKA65" s="84"/>
      <c r="FKB65" s="84"/>
      <c r="FKC65" s="84"/>
      <c r="FKD65" s="84"/>
      <c r="FKE65" s="84"/>
      <c r="FKF65" s="84"/>
      <c r="FKG65" s="84"/>
      <c r="FKH65" s="84"/>
      <c r="FKI65" s="84"/>
      <c r="FKJ65" s="84"/>
      <c r="FKK65" s="84"/>
      <c r="FKL65" s="84"/>
      <c r="FKM65" s="84"/>
      <c r="FKN65" s="84"/>
      <c r="FKO65" s="84"/>
      <c r="FKP65" s="84"/>
      <c r="FKQ65" s="84"/>
      <c r="FKR65" s="84"/>
      <c r="FKS65" s="84"/>
      <c r="FKT65" s="84"/>
      <c r="FKU65" s="84"/>
      <c r="FKV65" s="84"/>
      <c r="FKW65" s="84"/>
      <c r="FKX65" s="84"/>
      <c r="FKY65" s="84"/>
      <c r="FKZ65" s="84"/>
      <c r="FLA65" s="84"/>
      <c r="FLB65" s="84"/>
      <c r="FLC65" s="84"/>
      <c r="FLD65" s="84"/>
      <c r="FLE65" s="84"/>
      <c r="FLF65" s="84"/>
      <c r="FLG65" s="84"/>
      <c r="FLH65" s="84"/>
      <c r="FLI65" s="84"/>
      <c r="FLJ65" s="84"/>
      <c r="FLK65" s="84"/>
      <c r="FLL65" s="84"/>
      <c r="FLM65" s="84"/>
      <c r="FLN65" s="84"/>
      <c r="FLO65" s="84"/>
      <c r="FLP65" s="84"/>
      <c r="FLQ65" s="84"/>
      <c r="FLR65" s="84"/>
      <c r="FLS65" s="84"/>
      <c r="FLT65" s="84"/>
      <c r="FLU65" s="84"/>
      <c r="FLV65" s="84"/>
      <c r="FLW65" s="84"/>
      <c r="FLX65" s="84"/>
      <c r="FLY65" s="84"/>
      <c r="FLZ65" s="84"/>
      <c r="FMA65" s="84"/>
      <c r="FMB65" s="84"/>
      <c r="FMC65" s="84"/>
      <c r="FMD65" s="84"/>
      <c r="FME65" s="84"/>
      <c r="FMF65" s="84"/>
      <c r="FMG65" s="84"/>
      <c r="FMH65" s="84"/>
      <c r="FMI65" s="84"/>
      <c r="FMJ65" s="84"/>
      <c r="FMK65" s="84"/>
      <c r="FML65" s="84"/>
      <c r="FMM65" s="84"/>
      <c r="FMN65" s="84"/>
      <c r="FMO65" s="84"/>
      <c r="FMP65" s="84"/>
      <c r="FMQ65" s="84"/>
      <c r="FMR65" s="84"/>
      <c r="FMS65" s="84"/>
      <c r="FMT65" s="84"/>
      <c r="FMU65" s="84"/>
      <c r="FMV65" s="84"/>
      <c r="FMW65" s="84"/>
      <c r="FMX65" s="84"/>
      <c r="FMY65" s="84"/>
      <c r="FMZ65" s="84"/>
      <c r="FNA65" s="84"/>
      <c r="FNB65" s="84"/>
      <c r="FNC65" s="84"/>
      <c r="FND65" s="84"/>
      <c r="FNE65" s="84"/>
      <c r="FNF65" s="84"/>
      <c r="FNG65" s="84"/>
      <c r="FNH65" s="84"/>
      <c r="FNI65" s="84"/>
      <c r="FNJ65" s="84"/>
      <c r="FNK65" s="84"/>
      <c r="FNL65" s="84"/>
      <c r="FNM65" s="84"/>
      <c r="FNN65" s="84"/>
      <c r="FNO65" s="84"/>
      <c r="FNP65" s="84"/>
      <c r="FNQ65" s="84"/>
      <c r="FNR65" s="84"/>
      <c r="FNS65" s="84"/>
      <c r="FNT65" s="84"/>
      <c r="FNU65" s="84"/>
      <c r="FNV65" s="84"/>
      <c r="FNW65" s="84"/>
      <c r="FNX65" s="84"/>
      <c r="FNY65" s="84"/>
      <c r="FNZ65" s="84"/>
      <c r="FOA65" s="84"/>
      <c r="FOB65" s="84"/>
      <c r="FOC65" s="84"/>
      <c r="FOD65" s="84"/>
      <c r="FOE65" s="84"/>
      <c r="FOF65" s="84"/>
      <c r="FOG65" s="84"/>
      <c r="FOH65" s="84"/>
      <c r="FOI65" s="84"/>
      <c r="FOJ65" s="84"/>
      <c r="FOK65" s="84"/>
      <c r="FOL65" s="84"/>
      <c r="FOM65" s="84"/>
      <c r="FON65" s="84"/>
      <c r="FOO65" s="84"/>
      <c r="FOP65" s="84"/>
      <c r="FOQ65" s="84"/>
      <c r="FOR65" s="84"/>
      <c r="FOS65" s="84"/>
      <c r="FOT65" s="84"/>
      <c r="FOU65" s="84"/>
      <c r="FOV65" s="84"/>
      <c r="FOW65" s="84"/>
      <c r="FOX65" s="84"/>
      <c r="FOY65" s="84"/>
      <c r="FOZ65" s="84"/>
      <c r="FPA65" s="84"/>
      <c r="FPB65" s="84"/>
      <c r="FPC65" s="84"/>
      <c r="FPD65" s="84"/>
      <c r="FPE65" s="84"/>
      <c r="FPF65" s="84"/>
      <c r="FPG65" s="84"/>
      <c r="FPH65" s="84"/>
      <c r="FPI65" s="84"/>
      <c r="FPJ65" s="84"/>
      <c r="FPK65" s="84"/>
      <c r="FPL65" s="84"/>
      <c r="FPM65" s="84"/>
      <c r="FPN65" s="84"/>
      <c r="FPO65" s="84"/>
      <c r="FPP65" s="84"/>
      <c r="FPQ65" s="84"/>
      <c r="FPR65" s="84"/>
      <c r="FPS65" s="84"/>
      <c r="FPT65" s="84"/>
      <c r="FPU65" s="84"/>
      <c r="FPV65" s="84"/>
      <c r="FPW65" s="84"/>
      <c r="FPX65" s="84"/>
      <c r="FPY65" s="84"/>
      <c r="FPZ65" s="84"/>
      <c r="FQA65" s="84"/>
      <c r="FQB65" s="84"/>
      <c r="FQC65" s="84"/>
      <c r="FQD65" s="84"/>
      <c r="FQE65" s="84"/>
      <c r="FQF65" s="84"/>
      <c r="FQG65" s="84"/>
      <c r="FQH65" s="84"/>
      <c r="FQI65" s="84"/>
      <c r="FQJ65" s="84"/>
      <c r="FQK65" s="84"/>
      <c r="FQL65" s="84"/>
      <c r="FQM65" s="84"/>
      <c r="FQN65" s="84"/>
      <c r="FQO65" s="84"/>
      <c r="FQP65" s="84"/>
      <c r="FQQ65" s="84"/>
      <c r="FQR65" s="84"/>
      <c r="FQS65" s="84"/>
      <c r="FQT65" s="84"/>
      <c r="FQU65" s="84"/>
      <c r="FQV65" s="84"/>
      <c r="FQW65" s="84"/>
      <c r="FQX65" s="84"/>
      <c r="FQY65" s="84"/>
      <c r="FQZ65" s="84"/>
      <c r="FRA65" s="84"/>
      <c r="FRB65" s="84"/>
      <c r="FRC65" s="84"/>
      <c r="FRD65" s="84"/>
      <c r="FRE65" s="84"/>
      <c r="FRF65" s="84"/>
      <c r="FRG65" s="84"/>
      <c r="FRH65" s="84"/>
      <c r="FRI65" s="84"/>
      <c r="FRJ65" s="84"/>
      <c r="FRK65" s="84"/>
      <c r="FRL65" s="84"/>
      <c r="FRM65" s="84"/>
      <c r="FRN65" s="84"/>
      <c r="FRO65" s="84"/>
      <c r="FRP65" s="84"/>
      <c r="FRQ65" s="84"/>
      <c r="FRR65" s="84"/>
      <c r="FRS65" s="84"/>
      <c r="FRT65" s="84"/>
      <c r="FRU65" s="84"/>
      <c r="FRV65" s="84"/>
      <c r="FRW65" s="84"/>
      <c r="FRX65" s="84"/>
      <c r="FRY65" s="84"/>
      <c r="FRZ65" s="84"/>
      <c r="FSA65" s="84"/>
      <c r="FSB65" s="84"/>
      <c r="FSC65" s="84"/>
      <c r="FSD65" s="84"/>
      <c r="FSE65" s="84"/>
      <c r="FSF65" s="84"/>
      <c r="FSG65" s="84"/>
      <c r="FSH65" s="84"/>
      <c r="FSI65" s="84"/>
      <c r="FSJ65" s="84"/>
      <c r="FSK65" s="84"/>
      <c r="FSL65" s="84"/>
      <c r="FSM65" s="84"/>
      <c r="FSN65" s="84"/>
      <c r="FSO65" s="84"/>
      <c r="FSP65" s="84"/>
      <c r="FSQ65" s="84"/>
      <c r="FSR65" s="84"/>
      <c r="FSS65" s="84"/>
      <c r="FST65" s="84"/>
      <c r="FSU65" s="84"/>
      <c r="FSV65" s="84"/>
      <c r="FSW65" s="84"/>
      <c r="FSX65" s="84"/>
      <c r="FSY65" s="84"/>
      <c r="FSZ65" s="84"/>
      <c r="FTA65" s="84"/>
      <c r="FTB65" s="84"/>
      <c r="FTC65" s="84"/>
      <c r="FTD65" s="84"/>
      <c r="FTE65" s="84"/>
      <c r="FTF65" s="84"/>
      <c r="FTG65" s="84"/>
      <c r="FTH65" s="84"/>
      <c r="FTI65" s="84"/>
      <c r="FTJ65" s="84"/>
      <c r="FTK65" s="84"/>
      <c r="FTL65" s="84"/>
      <c r="FTM65" s="84"/>
      <c r="FTN65" s="84"/>
      <c r="FTO65" s="84"/>
      <c r="FTP65" s="84"/>
      <c r="FTQ65" s="84"/>
      <c r="FTR65" s="84"/>
      <c r="FTS65" s="84"/>
      <c r="FTT65" s="84"/>
      <c r="FTU65" s="84"/>
      <c r="FTV65" s="84"/>
      <c r="FTW65" s="84"/>
      <c r="FTX65" s="84"/>
      <c r="FTY65" s="84"/>
      <c r="FTZ65" s="84"/>
      <c r="FUA65" s="84"/>
      <c r="FUB65" s="84"/>
      <c r="FUC65" s="84"/>
      <c r="FUD65" s="84"/>
      <c r="FUE65" s="84"/>
      <c r="FUF65" s="84"/>
      <c r="FUG65" s="84"/>
      <c r="FUH65" s="84"/>
      <c r="FUI65" s="84"/>
      <c r="FUJ65" s="84"/>
      <c r="FUK65" s="84"/>
      <c r="FUL65" s="84"/>
      <c r="FUM65" s="84"/>
      <c r="FUN65" s="84"/>
      <c r="FUO65" s="84"/>
      <c r="FUP65" s="84"/>
      <c r="FUQ65" s="84"/>
      <c r="FUR65" s="84"/>
      <c r="FUS65" s="84"/>
      <c r="FUT65" s="84"/>
      <c r="FUU65" s="84"/>
      <c r="FUV65" s="84"/>
      <c r="FUW65" s="84"/>
      <c r="FUX65" s="84"/>
      <c r="FUY65" s="84"/>
      <c r="FUZ65" s="84"/>
      <c r="FVA65" s="84"/>
      <c r="FVB65" s="84"/>
      <c r="FVC65" s="84"/>
      <c r="FVD65" s="84"/>
      <c r="FVE65" s="84"/>
      <c r="FVF65" s="84"/>
      <c r="FVG65" s="84"/>
      <c r="FVH65" s="84"/>
      <c r="FVI65" s="84"/>
      <c r="FVJ65" s="84"/>
      <c r="FVK65" s="84"/>
      <c r="FVL65" s="84"/>
      <c r="FVM65" s="84"/>
      <c r="FVN65" s="84"/>
      <c r="FVO65" s="84"/>
      <c r="FVP65" s="84"/>
      <c r="FVQ65" s="84"/>
      <c r="FVR65" s="84"/>
      <c r="FVS65" s="84"/>
      <c r="FVT65" s="84"/>
      <c r="FVU65" s="84"/>
      <c r="FVV65" s="84"/>
      <c r="FVW65" s="84"/>
      <c r="FVX65" s="84"/>
      <c r="FVY65" s="84"/>
      <c r="FVZ65" s="84"/>
      <c r="FWA65" s="84"/>
      <c r="FWB65" s="84"/>
      <c r="FWC65" s="84"/>
      <c r="FWD65" s="84"/>
      <c r="FWE65" s="84"/>
      <c r="FWF65" s="84"/>
      <c r="FWG65" s="84"/>
      <c r="FWH65" s="84"/>
      <c r="FWI65" s="84"/>
      <c r="FWJ65" s="84"/>
      <c r="FWK65" s="84"/>
      <c r="FWL65" s="84"/>
      <c r="FWM65" s="84"/>
      <c r="FWN65" s="84"/>
      <c r="FWO65" s="84"/>
      <c r="FWP65" s="84"/>
      <c r="FWQ65" s="84"/>
      <c r="FWR65" s="84"/>
      <c r="FWS65" s="84"/>
      <c r="FWT65" s="84"/>
      <c r="FWU65" s="84"/>
      <c r="FWV65" s="84"/>
      <c r="FWW65" s="84"/>
      <c r="FWX65" s="84"/>
      <c r="FWY65" s="84"/>
      <c r="FWZ65" s="84"/>
      <c r="FXA65" s="84"/>
      <c r="FXB65" s="84"/>
      <c r="FXC65" s="84"/>
      <c r="FXD65" s="84"/>
      <c r="FXE65" s="84"/>
      <c r="FXF65" s="84"/>
      <c r="FXG65" s="84"/>
      <c r="FXH65" s="84"/>
      <c r="FXI65" s="84"/>
      <c r="FXJ65" s="84"/>
      <c r="FXK65" s="84"/>
      <c r="FXL65" s="84"/>
      <c r="FXM65" s="84"/>
      <c r="FXN65" s="84"/>
      <c r="FXO65" s="84"/>
      <c r="FXP65" s="84"/>
      <c r="FXQ65" s="84"/>
      <c r="FXR65" s="84"/>
      <c r="FXS65" s="84"/>
      <c r="FXT65" s="84"/>
      <c r="FXU65" s="84"/>
      <c r="FXV65" s="84"/>
      <c r="FXW65" s="84"/>
      <c r="FXX65" s="84"/>
      <c r="FXY65" s="84"/>
      <c r="FXZ65" s="84"/>
      <c r="FYA65" s="84"/>
      <c r="FYB65" s="84"/>
      <c r="FYC65" s="84"/>
      <c r="FYD65" s="84"/>
      <c r="FYE65" s="84"/>
      <c r="FYF65" s="84"/>
      <c r="FYG65" s="84"/>
      <c r="FYH65" s="84"/>
      <c r="FYI65" s="84"/>
      <c r="FYJ65" s="84"/>
      <c r="FYK65" s="84"/>
      <c r="FYL65" s="84"/>
      <c r="FYM65" s="84"/>
      <c r="FYN65" s="84"/>
      <c r="FYO65" s="84"/>
      <c r="FYP65" s="84"/>
      <c r="FYQ65" s="84"/>
      <c r="FYR65" s="84"/>
      <c r="FYS65" s="84"/>
      <c r="FYT65" s="84"/>
      <c r="FYU65" s="84"/>
      <c r="FYV65" s="84"/>
      <c r="FYW65" s="84"/>
      <c r="FYX65" s="84"/>
      <c r="FYY65" s="84"/>
      <c r="FYZ65" s="84"/>
      <c r="FZA65" s="84"/>
      <c r="FZB65" s="84"/>
      <c r="FZC65" s="84"/>
      <c r="FZD65" s="84"/>
      <c r="FZE65" s="84"/>
      <c r="FZF65" s="84"/>
      <c r="FZG65" s="84"/>
      <c r="FZH65" s="84"/>
      <c r="FZI65" s="84"/>
      <c r="FZJ65" s="84"/>
      <c r="FZK65" s="84"/>
      <c r="FZL65" s="84"/>
      <c r="FZM65" s="84"/>
      <c r="FZN65" s="84"/>
      <c r="FZO65" s="84"/>
      <c r="FZP65" s="84"/>
      <c r="FZQ65" s="84"/>
      <c r="FZR65" s="84"/>
      <c r="FZS65" s="84"/>
      <c r="FZT65" s="84"/>
      <c r="FZU65" s="84"/>
      <c r="FZV65" s="84"/>
      <c r="FZW65" s="84"/>
      <c r="FZX65" s="84"/>
      <c r="FZY65" s="84"/>
      <c r="FZZ65" s="84"/>
      <c r="GAA65" s="84"/>
      <c r="GAB65" s="84"/>
      <c r="GAC65" s="84"/>
      <c r="GAD65" s="84"/>
      <c r="GAE65" s="84"/>
      <c r="GAF65" s="84"/>
      <c r="GAG65" s="84"/>
      <c r="GAH65" s="84"/>
      <c r="GAI65" s="84"/>
      <c r="GAJ65" s="84"/>
      <c r="GAK65" s="84"/>
      <c r="GAL65" s="84"/>
      <c r="GAM65" s="84"/>
      <c r="GAN65" s="84"/>
      <c r="GAO65" s="84"/>
      <c r="GAP65" s="84"/>
      <c r="GAQ65" s="84"/>
      <c r="GAR65" s="84"/>
      <c r="GAS65" s="84"/>
      <c r="GAT65" s="84"/>
      <c r="GAU65" s="84"/>
      <c r="GAV65" s="84"/>
      <c r="GAW65" s="84"/>
      <c r="GAX65" s="84"/>
      <c r="GAY65" s="84"/>
      <c r="GAZ65" s="84"/>
      <c r="GBA65" s="84"/>
      <c r="GBB65" s="84"/>
      <c r="GBC65" s="84"/>
      <c r="GBD65" s="84"/>
      <c r="GBE65" s="84"/>
      <c r="GBF65" s="84"/>
      <c r="GBG65" s="84"/>
      <c r="GBH65" s="84"/>
      <c r="GBI65" s="84"/>
      <c r="GBJ65" s="84"/>
      <c r="GBK65" s="84"/>
      <c r="GBL65" s="84"/>
      <c r="GBM65" s="84"/>
      <c r="GBN65" s="84"/>
      <c r="GBO65" s="84"/>
      <c r="GBP65" s="84"/>
      <c r="GBQ65" s="84"/>
      <c r="GBR65" s="84"/>
      <c r="GBS65" s="84"/>
      <c r="GBT65" s="84"/>
      <c r="GBU65" s="84"/>
      <c r="GBV65" s="84"/>
      <c r="GBW65" s="84"/>
      <c r="GBX65" s="84"/>
      <c r="GBY65" s="84"/>
      <c r="GBZ65" s="84"/>
      <c r="GCA65" s="84"/>
      <c r="GCB65" s="84"/>
      <c r="GCC65" s="84"/>
      <c r="GCD65" s="84"/>
      <c r="GCE65" s="84"/>
      <c r="GCF65" s="84"/>
      <c r="GCG65" s="84"/>
      <c r="GCH65" s="84"/>
      <c r="GCI65" s="84"/>
      <c r="GCJ65" s="84"/>
      <c r="GCK65" s="84"/>
      <c r="GCL65" s="84"/>
      <c r="GCM65" s="84"/>
      <c r="GCN65" s="84"/>
      <c r="GCO65" s="84"/>
      <c r="GCP65" s="84"/>
      <c r="GCQ65" s="84"/>
      <c r="GCR65" s="84"/>
      <c r="GCS65" s="84"/>
      <c r="GCT65" s="84"/>
      <c r="GCU65" s="84"/>
      <c r="GCV65" s="84"/>
      <c r="GCW65" s="84"/>
      <c r="GCX65" s="84"/>
      <c r="GCY65" s="84"/>
      <c r="GCZ65" s="84"/>
      <c r="GDA65" s="84"/>
      <c r="GDB65" s="84"/>
      <c r="GDC65" s="84"/>
      <c r="GDD65" s="84"/>
      <c r="GDE65" s="84"/>
      <c r="GDF65" s="84"/>
      <c r="GDG65" s="84"/>
      <c r="GDH65" s="84"/>
      <c r="GDI65" s="84"/>
      <c r="GDJ65" s="84"/>
      <c r="GDK65" s="84"/>
      <c r="GDL65" s="84"/>
      <c r="GDM65" s="84"/>
      <c r="GDN65" s="84"/>
      <c r="GDO65" s="84"/>
      <c r="GDP65" s="84"/>
      <c r="GDQ65" s="84"/>
      <c r="GDR65" s="84"/>
      <c r="GDS65" s="84"/>
      <c r="GDT65" s="84"/>
      <c r="GDU65" s="84"/>
      <c r="GDV65" s="84"/>
      <c r="GDW65" s="84"/>
      <c r="GDX65" s="84"/>
      <c r="GDY65" s="84"/>
      <c r="GDZ65" s="84"/>
      <c r="GEA65" s="84"/>
      <c r="GEB65" s="84"/>
      <c r="GEC65" s="84"/>
      <c r="GED65" s="84"/>
      <c r="GEE65" s="84"/>
      <c r="GEF65" s="84"/>
      <c r="GEG65" s="84"/>
      <c r="GEH65" s="84"/>
      <c r="GEI65" s="84"/>
      <c r="GEJ65" s="84"/>
      <c r="GEK65" s="84"/>
      <c r="GEL65" s="84"/>
      <c r="GEM65" s="84"/>
      <c r="GEN65" s="84"/>
      <c r="GEO65" s="84"/>
      <c r="GEP65" s="84"/>
      <c r="GEQ65" s="84"/>
      <c r="GER65" s="84"/>
      <c r="GES65" s="84"/>
      <c r="GET65" s="84"/>
      <c r="GEU65" s="84"/>
      <c r="GEV65" s="84"/>
      <c r="GEW65" s="84"/>
      <c r="GEX65" s="84"/>
      <c r="GEY65" s="84"/>
      <c r="GEZ65" s="84"/>
      <c r="GFA65" s="84"/>
      <c r="GFB65" s="84"/>
      <c r="GFC65" s="84"/>
      <c r="GFD65" s="84"/>
      <c r="GFE65" s="84"/>
      <c r="GFF65" s="84"/>
      <c r="GFG65" s="84"/>
      <c r="GFH65" s="84"/>
      <c r="GFI65" s="84"/>
      <c r="GFJ65" s="84"/>
      <c r="GFK65" s="84"/>
      <c r="GFL65" s="84"/>
      <c r="GFM65" s="84"/>
      <c r="GFN65" s="84"/>
      <c r="GFO65" s="84"/>
      <c r="GFP65" s="84"/>
      <c r="GFQ65" s="84"/>
      <c r="GFR65" s="84"/>
      <c r="GFS65" s="84"/>
      <c r="GFT65" s="84"/>
      <c r="GFU65" s="84"/>
      <c r="GFV65" s="84"/>
      <c r="GFW65" s="84"/>
      <c r="GFX65" s="84"/>
      <c r="GFY65" s="84"/>
      <c r="GFZ65" s="84"/>
      <c r="GGA65" s="84"/>
      <c r="GGB65" s="84"/>
      <c r="GGC65" s="84"/>
      <c r="GGD65" s="84"/>
      <c r="GGE65" s="84"/>
      <c r="GGF65" s="84"/>
      <c r="GGG65" s="84"/>
      <c r="GGH65" s="84"/>
      <c r="GGI65" s="84"/>
      <c r="GGJ65" s="84"/>
      <c r="GGK65" s="84"/>
      <c r="GGL65" s="84"/>
      <c r="GGM65" s="84"/>
      <c r="GGN65" s="84"/>
      <c r="GGO65" s="84"/>
      <c r="GGP65" s="84"/>
      <c r="GGQ65" s="84"/>
      <c r="GGR65" s="84"/>
      <c r="GGS65" s="84"/>
      <c r="GGT65" s="84"/>
      <c r="GGU65" s="84"/>
      <c r="GGV65" s="84"/>
      <c r="GGW65" s="84"/>
      <c r="GGX65" s="84"/>
      <c r="GGY65" s="84"/>
      <c r="GGZ65" s="84"/>
      <c r="GHA65" s="84"/>
      <c r="GHB65" s="84"/>
      <c r="GHC65" s="84"/>
      <c r="GHD65" s="84"/>
      <c r="GHE65" s="84"/>
      <c r="GHF65" s="84"/>
      <c r="GHG65" s="84"/>
      <c r="GHH65" s="84"/>
      <c r="GHI65" s="84"/>
      <c r="GHJ65" s="84"/>
      <c r="GHK65" s="84"/>
      <c r="GHL65" s="84"/>
      <c r="GHM65" s="84"/>
      <c r="GHN65" s="84"/>
      <c r="GHO65" s="84"/>
      <c r="GHP65" s="84"/>
      <c r="GHQ65" s="84"/>
      <c r="GHR65" s="84"/>
      <c r="GHS65" s="84"/>
      <c r="GHT65" s="84"/>
      <c r="GHU65" s="84"/>
      <c r="GHV65" s="84"/>
      <c r="GHW65" s="84"/>
      <c r="GHX65" s="84"/>
      <c r="GHY65" s="84"/>
      <c r="GHZ65" s="84"/>
      <c r="GIA65" s="84"/>
      <c r="GIB65" s="84"/>
      <c r="GIC65" s="84"/>
      <c r="GID65" s="84"/>
      <c r="GIE65" s="84"/>
      <c r="GIF65" s="84"/>
      <c r="GIG65" s="84"/>
      <c r="GIH65" s="84"/>
      <c r="GII65" s="84"/>
      <c r="GIJ65" s="84"/>
      <c r="GIK65" s="84"/>
      <c r="GIL65" s="84"/>
      <c r="GIM65" s="84"/>
      <c r="GIN65" s="84"/>
      <c r="GIO65" s="84"/>
      <c r="GIP65" s="84"/>
      <c r="GIQ65" s="84"/>
      <c r="GIR65" s="84"/>
      <c r="GIS65" s="84"/>
      <c r="GIT65" s="84"/>
      <c r="GIU65" s="84"/>
      <c r="GIV65" s="84"/>
      <c r="GIW65" s="84"/>
      <c r="GIX65" s="84"/>
      <c r="GIY65" s="84"/>
      <c r="GIZ65" s="84"/>
      <c r="GJA65" s="84"/>
      <c r="GJB65" s="84"/>
      <c r="GJC65" s="84"/>
      <c r="GJD65" s="84"/>
      <c r="GJE65" s="84"/>
      <c r="GJF65" s="84"/>
      <c r="GJG65" s="84"/>
      <c r="GJH65" s="84"/>
      <c r="GJI65" s="84"/>
      <c r="GJJ65" s="84"/>
      <c r="GJK65" s="84"/>
      <c r="GJL65" s="84"/>
      <c r="GJM65" s="84"/>
      <c r="GJN65" s="84"/>
      <c r="GJO65" s="84"/>
      <c r="GJP65" s="84"/>
      <c r="GJQ65" s="84"/>
      <c r="GJR65" s="84"/>
      <c r="GJS65" s="84"/>
      <c r="GJT65" s="84"/>
      <c r="GJU65" s="84"/>
      <c r="GJV65" s="84"/>
      <c r="GJW65" s="84"/>
      <c r="GJX65" s="84"/>
      <c r="GJY65" s="84"/>
      <c r="GJZ65" s="84"/>
      <c r="GKA65" s="84"/>
      <c r="GKB65" s="84"/>
      <c r="GKC65" s="84"/>
      <c r="GKD65" s="84"/>
      <c r="GKE65" s="84"/>
      <c r="GKF65" s="84"/>
      <c r="GKG65" s="84"/>
      <c r="GKH65" s="84"/>
      <c r="GKI65" s="84"/>
      <c r="GKJ65" s="84"/>
      <c r="GKK65" s="84"/>
      <c r="GKL65" s="84"/>
      <c r="GKM65" s="84"/>
      <c r="GKN65" s="84"/>
      <c r="GKO65" s="84"/>
      <c r="GKP65" s="84"/>
      <c r="GKQ65" s="84"/>
      <c r="GKR65" s="84"/>
      <c r="GKS65" s="84"/>
      <c r="GKT65" s="84"/>
      <c r="GKU65" s="84"/>
      <c r="GKV65" s="84"/>
      <c r="GKW65" s="84"/>
      <c r="GKX65" s="84"/>
      <c r="GKY65" s="84"/>
      <c r="GKZ65" s="84"/>
      <c r="GLA65" s="84"/>
      <c r="GLB65" s="84"/>
      <c r="GLC65" s="84"/>
      <c r="GLD65" s="84"/>
      <c r="GLE65" s="84"/>
      <c r="GLF65" s="84"/>
      <c r="GLG65" s="84"/>
      <c r="GLH65" s="84"/>
      <c r="GLI65" s="84"/>
      <c r="GLJ65" s="84"/>
      <c r="GLK65" s="84"/>
      <c r="GLL65" s="84"/>
      <c r="GLM65" s="84"/>
      <c r="GLN65" s="84"/>
      <c r="GLO65" s="84"/>
      <c r="GLP65" s="84"/>
      <c r="GLQ65" s="84"/>
      <c r="GLR65" s="84"/>
      <c r="GLS65" s="84"/>
      <c r="GLT65" s="84"/>
      <c r="GLU65" s="84"/>
      <c r="GLV65" s="84"/>
      <c r="GLW65" s="84"/>
      <c r="GLX65" s="84"/>
      <c r="GLY65" s="84"/>
      <c r="GLZ65" s="84"/>
      <c r="GMA65" s="84"/>
      <c r="GMB65" s="84"/>
      <c r="GMC65" s="84"/>
      <c r="GMD65" s="84"/>
      <c r="GME65" s="84"/>
      <c r="GMF65" s="84"/>
      <c r="GMG65" s="84"/>
      <c r="GMH65" s="84"/>
      <c r="GMI65" s="84"/>
      <c r="GMJ65" s="84"/>
      <c r="GMK65" s="84"/>
      <c r="GML65" s="84"/>
      <c r="GMM65" s="84"/>
      <c r="GMN65" s="84"/>
      <c r="GMO65" s="84"/>
      <c r="GMP65" s="84"/>
      <c r="GMQ65" s="84"/>
      <c r="GMR65" s="84"/>
      <c r="GMS65" s="84"/>
      <c r="GMT65" s="84"/>
      <c r="GMU65" s="84"/>
      <c r="GMV65" s="84"/>
      <c r="GMW65" s="84"/>
      <c r="GMX65" s="84"/>
      <c r="GMY65" s="84"/>
      <c r="GMZ65" s="84"/>
      <c r="GNA65" s="84"/>
      <c r="GNB65" s="84"/>
      <c r="GNC65" s="84"/>
      <c r="GND65" s="84"/>
      <c r="GNE65" s="84"/>
      <c r="GNF65" s="84"/>
      <c r="GNG65" s="84"/>
      <c r="GNH65" s="84"/>
      <c r="GNI65" s="84"/>
      <c r="GNJ65" s="84"/>
      <c r="GNK65" s="84"/>
      <c r="GNL65" s="84"/>
      <c r="GNM65" s="84"/>
      <c r="GNN65" s="84"/>
      <c r="GNO65" s="84"/>
      <c r="GNP65" s="84"/>
      <c r="GNQ65" s="84"/>
      <c r="GNR65" s="84"/>
      <c r="GNS65" s="84"/>
      <c r="GNT65" s="84"/>
      <c r="GNU65" s="84"/>
      <c r="GNV65" s="84"/>
      <c r="GNW65" s="84"/>
      <c r="GNX65" s="84"/>
      <c r="GNY65" s="84"/>
      <c r="GNZ65" s="84"/>
      <c r="GOA65" s="84"/>
      <c r="GOB65" s="84"/>
      <c r="GOC65" s="84"/>
      <c r="GOD65" s="84"/>
      <c r="GOE65" s="84"/>
      <c r="GOF65" s="84"/>
      <c r="GOG65" s="84"/>
      <c r="GOH65" s="84"/>
      <c r="GOI65" s="84"/>
      <c r="GOJ65" s="84"/>
      <c r="GOK65" s="84"/>
      <c r="GOL65" s="84"/>
      <c r="GOM65" s="84"/>
      <c r="GON65" s="84"/>
      <c r="GOO65" s="84"/>
      <c r="GOP65" s="84"/>
      <c r="GOQ65" s="84"/>
      <c r="GOR65" s="84"/>
      <c r="GOS65" s="84"/>
      <c r="GOT65" s="84"/>
      <c r="GOU65" s="84"/>
      <c r="GOV65" s="84"/>
      <c r="GOW65" s="84"/>
      <c r="GOX65" s="84"/>
      <c r="GOY65" s="84"/>
      <c r="GOZ65" s="84"/>
      <c r="GPA65" s="84"/>
      <c r="GPB65" s="84"/>
      <c r="GPC65" s="84"/>
      <c r="GPD65" s="84"/>
      <c r="GPE65" s="84"/>
      <c r="GPF65" s="84"/>
      <c r="GPG65" s="84"/>
      <c r="GPH65" s="84"/>
      <c r="GPI65" s="84"/>
      <c r="GPJ65" s="84"/>
      <c r="GPK65" s="84"/>
      <c r="GPL65" s="84"/>
      <c r="GPM65" s="84"/>
      <c r="GPN65" s="84"/>
      <c r="GPO65" s="84"/>
      <c r="GPP65" s="84"/>
      <c r="GPQ65" s="84"/>
      <c r="GPR65" s="84"/>
      <c r="GPS65" s="84"/>
      <c r="GPT65" s="84"/>
      <c r="GPU65" s="84"/>
      <c r="GPV65" s="84"/>
      <c r="GPW65" s="84"/>
      <c r="GPX65" s="84"/>
      <c r="GPY65" s="84"/>
      <c r="GPZ65" s="84"/>
      <c r="GQA65" s="84"/>
      <c r="GQB65" s="84"/>
      <c r="GQC65" s="84"/>
      <c r="GQD65" s="84"/>
      <c r="GQE65" s="84"/>
      <c r="GQF65" s="84"/>
      <c r="GQG65" s="84"/>
      <c r="GQH65" s="84"/>
      <c r="GQI65" s="84"/>
      <c r="GQJ65" s="84"/>
      <c r="GQK65" s="84"/>
      <c r="GQL65" s="84"/>
      <c r="GQM65" s="84"/>
      <c r="GQN65" s="84"/>
      <c r="GQO65" s="84"/>
      <c r="GQP65" s="84"/>
      <c r="GQQ65" s="84"/>
      <c r="GQR65" s="84"/>
      <c r="GQS65" s="84"/>
      <c r="GQT65" s="84"/>
      <c r="GQU65" s="84"/>
      <c r="GQV65" s="84"/>
      <c r="GQW65" s="84"/>
      <c r="GQX65" s="84"/>
      <c r="GQY65" s="84"/>
      <c r="GQZ65" s="84"/>
      <c r="GRA65" s="84"/>
      <c r="GRB65" s="84"/>
      <c r="GRC65" s="84"/>
      <c r="GRD65" s="84"/>
      <c r="GRE65" s="84"/>
      <c r="GRF65" s="84"/>
      <c r="GRG65" s="84"/>
      <c r="GRH65" s="84"/>
      <c r="GRI65" s="84"/>
      <c r="GRJ65" s="84"/>
      <c r="GRK65" s="84"/>
      <c r="GRL65" s="84"/>
      <c r="GRM65" s="84"/>
      <c r="GRN65" s="84"/>
      <c r="GRO65" s="84"/>
      <c r="GRP65" s="84"/>
      <c r="GRQ65" s="84"/>
      <c r="GRR65" s="84"/>
      <c r="GRS65" s="84"/>
      <c r="GRT65" s="84"/>
      <c r="GRU65" s="84"/>
      <c r="GRV65" s="84"/>
      <c r="GRW65" s="84"/>
      <c r="GRX65" s="84"/>
      <c r="GRY65" s="84"/>
      <c r="GRZ65" s="84"/>
      <c r="GSA65" s="84"/>
      <c r="GSB65" s="84"/>
      <c r="GSC65" s="84"/>
      <c r="GSD65" s="84"/>
      <c r="GSE65" s="84"/>
      <c r="GSF65" s="84"/>
      <c r="GSG65" s="84"/>
      <c r="GSH65" s="84"/>
      <c r="GSI65" s="84"/>
      <c r="GSJ65" s="84"/>
      <c r="GSK65" s="84"/>
      <c r="GSL65" s="84"/>
      <c r="GSM65" s="84"/>
      <c r="GSN65" s="84"/>
      <c r="GSO65" s="84"/>
      <c r="GSP65" s="84"/>
      <c r="GSQ65" s="84"/>
      <c r="GSR65" s="84"/>
      <c r="GSS65" s="84"/>
      <c r="GST65" s="84"/>
      <c r="GSU65" s="84"/>
      <c r="GSV65" s="84"/>
      <c r="GSW65" s="84"/>
      <c r="GSX65" s="84"/>
      <c r="GSY65" s="84"/>
      <c r="GSZ65" s="84"/>
      <c r="GTA65" s="84"/>
      <c r="GTB65" s="84"/>
      <c r="GTC65" s="84"/>
      <c r="GTD65" s="84"/>
      <c r="GTE65" s="84"/>
      <c r="GTF65" s="84"/>
      <c r="GTG65" s="84"/>
      <c r="GTH65" s="84"/>
      <c r="GTI65" s="84"/>
      <c r="GTJ65" s="84"/>
      <c r="GTK65" s="84"/>
      <c r="GTL65" s="84"/>
      <c r="GTM65" s="84"/>
      <c r="GTN65" s="84"/>
      <c r="GTO65" s="84"/>
      <c r="GTP65" s="84"/>
      <c r="GTQ65" s="84"/>
      <c r="GTR65" s="84"/>
      <c r="GTS65" s="84"/>
      <c r="GTT65" s="84"/>
      <c r="GTU65" s="84"/>
      <c r="GTV65" s="84"/>
      <c r="GTW65" s="84"/>
      <c r="GTX65" s="84"/>
      <c r="GTY65" s="84"/>
      <c r="GTZ65" s="84"/>
      <c r="GUA65" s="84"/>
      <c r="GUB65" s="84"/>
      <c r="GUC65" s="84"/>
      <c r="GUD65" s="84"/>
      <c r="GUE65" s="84"/>
      <c r="GUF65" s="84"/>
      <c r="GUG65" s="84"/>
      <c r="GUH65" s="84"/>
      <c r="GUI65" s="84"/>
      <c r="GUJ65" s="84"/>
      <c r="GUK65" s="84"/>
      <c r="GUL65" s="84"/>
      <c r="GUM65" s="84"/>
      <c r="GUN65" s="84"/>
      <c r="GUO65" s="84"/>
      <c r="GUP65" s="84"/>
      <c r="GUQ65" s="84"/>
      <c r="GUR65" s="84"/>
      <c r="GUS65" s="84"/>
      <c r="GUT65" s="84"/>
      <c r="GUU65" s="84"/>
      <c r="GUV65" s="84"/>
      <c r="GUW65" s="84"/>
      <c r="GUX65" s="84"/>
      <c r="GUY65" s="84"/>
      <c r="GUZ65" s="84"/>
      <c r="GVA65" s="84"/>
      <c r="GVB65" s="84"/>
      <c r="GVC65" s="84"/>
      <c r="GVD65" s="84"/>
      <c r="GVE65" s="84"/>
      <c r="GVF65" s="84"/>
      <c r="GVG65" s="84"/>
      <c r="GVH65" s="84"/>
      <c r="GVI65" s="84"/>
      <c r="GVJ65" s="84"/>
      <c r="GVK65" s="84"/>
      <c r="GVL65" s="84"/>
      <c r="GVM65" s="84"/>
      <c r="GVN65" s="84"/>
      <c r="GVO65" s="84"/>
      <c r="GVP65" s="84"/>
      <c r="GVQ65" s="84"/>
      <c r="GVR65" s="84"/>
      <c r="GVS65" s="84"/>
      <c r="GVT65" s="84"/>
      <c r="GVU65" s="84"/>
      <c r="GVV65" s="84"/>
      <c r="GVW65" s="84"/>
      <c r="GVX65" s="84"/>
      <c r="GVY65" s="84"/>
      <c r="GVZ65" s="84"/>
      <c r="GWA65" s="84"/>
      <c r="GWB65" s="84"/>
      <c r="GWC65" s="84"/>
      <c r="GWD65" s="84"/>
      <c r="GWE65" s="84"/>
      <c r="GWF65" s="84"/>
      <c r="GWG65" s="84"/>
      <c r="GWH65" s="84"/>
      <c r="GWI65" s="84"/>
      <c r="GWJ65" s="84"/>
      <c r="GWK65" s="84"/>
      <c r="GWL65" s="84"/>
      <c r="GWM65" s="84"/>
      <c r="GWN65" s="84"/>
      <c r="GWO65" s="84"/>
      <c r="GWP65" s="84"/>
      <c r="GWQ65" s="84"/>
      <c r="GWR65" s="84"/>
      <c r="GWS65" s="84"/>
      <c r="GWT65" s="84"/>
      <c r="GWU65" s="84"/>
      <c r="GWV65" s="84"/>
      <c r="GWW65" s="84"/>
      <c r="GWX65" s="84"/>
      <c r="GWY65" s="84"/>
      <c r="GWZ65" s="84"/>
      <c r="GXA65" s="84"/>
      <c r="GXB65" s="84"/>
      <c r="GXC65" s="84"/>
      <c r="GXD65" s="84"/>
      <c r="GXE65" s="84"/>
      <c r="GXF65" s="84"/>
      <c r="GXG65" s="84"/>
      <c r="GXH65" s="84"/>
      <c r="GXI65" s="84"/>
      <c r="GXJ65" s="84"/>
      <c r="GXK65" s="84"/>
      <c r="GXL65" s="84"/>
      <c r="GXM65" s="84"/>
      <c r="GXN65" s="84"/>
      <c r="GXO65" s="84"/>
      <c r="GXP65" s="84"/>
      <c r="GXQ65" s="84"/>
      <c r="GXR65" s="84"/>
      <c r="GXS65" s="84"/>
      <c r="GXT65" s="84"/>
      <c r="GXU65" s="84"/>
      <c r="GXV65" s="84"/>
      <c r="GXW65" s="84"/>
      <c r="GXX65" s="84"/>
      <c r="GXY65" s="84"/>
      <c r="GXZ65" s="84"/>
      <c r="GYA65" s="84"/>
      <c r="GYB65" s="84"/>
      <c r="GYC65" s="84"/>
      <c r="GYD65" s="84"/>
      <c r="GYE65" s="84"/>
      <c r="GYF65" s="84"/>
      <c r="GYG65" s="84"/>
      <c r="GYH65" s="84"/>
      <c r="GYI65" s="84"/>
      <c r="GYJ65" s="84"/>
      <c r="GYK65" s="84"/>
      <c r="GYL65" s="84"/>
      <c r="GYM65" s="84"/>
      <c r="GYN65" s="84"/>
      <c r="GYO65" s="84"/>
      <c r="GYP65" s="84"/>
      <c r="GYQ65" s="84"/>
      <c r="GYR65" s="84"/>
      <c r="GYS65" s="84"/>
      <c r="GYT65" s="84"/>
      <c r="GYU65" s="84"/>
      <c r="GYV65" s="84"/>
      <c r="GYW65" s="84"/>
      <c r="GYX65" s="84"/>
      <c r="GYY65" s="84"/>
      <c r="GYZ65" s="84"/>
      <c r="GZA65" s="84"/>
      <c r="GZB65" s="84"/>
      <c r="GZC65" s="84"/>
      <c r="GZD65" s="84"/>
      <c r="GZE65" s="84"/>
      <c r="GZF65" s="84"/>
      <c r="GZG65" s="84"/>
      <c r="GZH65" s="84"/>
      <c r="GZI65" s="84"/>
      <c r="GZJ65" s="84"/>
      <c r="GZK65" s="84"/>
      <c r="GZL65" s="84"/>
      <c r="GZM65" s="84"/>
      <c r="GZN65" s="84"/>
      <c r="GZO65" s="84"/>
      <c r="GZP65" s="84"/>
      <c r="GZQ65" s="84"/>
      <c r="GZR65" s="84"/>
      <c r="GZS65" s="84"/>
      <c r="GZT65" s="84"/>
      <c r="GZU65" s="84"/>
      <c r="GZV65" s="84"/>
      <c r="GZW65" s="84"/>
      <c r="GZX65" s="84"/>
      <c r="GZY65" s="84"/>
      <c r="GZZ65" s="84"/>
      <c r="HAA65" s="84"/>
      <c r="HAB65" s="84"/>
      <c r="HAC65" s="84"/>
      <c r="HAD65" s="84"/>
      <c r="HAE65" s="84"/>
      <c r="HAF65" s="84"/>
      <c r="HAG65" s="84"/>
      <c r="HAH65" s="84"/>
      <c r="HAI65" s="84"/>
      <c r="HAJ65" s="84"/>
      <c r="HAK65" s="84"/>
      <c r="HAL65" s="84"/>
      <c r="HAM65" s="84"/>
      <c r="HAN65" s="84"/>
      <c r="HAO65" s="84"/>
      <c r="HAP65" s="84"/>
      <c r="HAQ65" s="84"/>
      <c r="HAR65" s="84"/>
      <c r="HAS65" s="84"/>
      <c r="HAT65" s="84"/>
      <c r="HAU65" s="84"/>
      <c r="HAV65" s="84"/>
      <c r="HAW65" s="84"/>
      <c r="HAX65" s="84"/>
      <c r="HAY65" s="84"/>
      <c r="HAZ65" s="84"/>
      <c r="HBA65" s="84"/>
      <c r="HBB65" s="84"/>
      <c r="HBC65" s="84"/>
      <c r="HBD65" s="84"/>
      <c r="HBE65" s="84"/>
      <c r="HBF65" s="84"/>
      <c r="HBG65" s="84"/>
      <c r="HBH65" s="84"/>
      <c r="HBI65" s="84"/>
      <c r="HBJ65" s="84"/>
      <c r="HBK65" s="84"/>
      <c r="HBL65" s="84"/>
      <c r="HBM65" s="84"/>
      <c r="HBN65" s="84"/>
      <c r="HBO65" s="84"/>
      <c r="HBP65" s="84"/>
      <c r="HBQ65" s="84"/>
      <c r="HBR65" s="84"/>
      <c r="HBS65" s="84"/>
      <c r="HBT65" s="84"/>
      <c r="HBU65" s="84"/>
      <c r="HBV65" s="84"/>
      <c r="HBW65" s="84"/>
      <c r="HBX65" s="84"/>
      <c r="HBY65" s="84"/>
      <c r="HBZ65" s="84"/>
      <c r="HCA65" s="84"/>
      <c r="HCB65" s="84"/>
      <c r="HCC65" s="84"/>
      <c r="HCD65" s="84"/>
      <c r="HCE65" s="84"/>
      <c r="HCF65" s="84"/>
      <c r="HCG65" s="84"/>
      <c r="HCH65" s="84"/>
      <c r="HCI65" s="84"/>
      <c r="HCJ65" s="84"/>
      <c r="HCK65" s="84"/>
      <c r="HCL65" s="84"/>
      <c r="HCM65" s="84"/>
      <c r="HCN65" s="84"/>
      <c r="HCO65" s="84"/>
      <c r="HCP65" s="84"/>
      <c r="HCQ65" s="84"/>
      <c r="HCR65" s="84"/>
      <c r="HCS65" s="84"/>
      <c r="HCT65" s="84"/>
      <c r="HCU65" s="84"/>
      <c r="HCV65" s="84"/>
      <c r="HCW65" s="84"/>
      <c r="HCX65" s="84"/>
      <c r="HCY65" s="84"/>
      <c r="HCZ65" s="84"/>
      <c r="HDA65" s="84"/>
      <c r="HDB65" s="84"/>
      <c r="HDC65" s="84"/>
      <c r="HDD65" s="84"/>
      <c r="HDE65" s="84"/>
      <c r="HDF65" s="84"/>
      <c r="HDG65" s="84"/>
      <c r="HDH65" s="84"/>
      <c r="HDI65" s="84"/>
      <c r="HDJ65" s="84"/>
      <c r="HDK65" s="84"/>
      <c r="HDL65" s="84"/>
      <c r="HDM65" s="84"/>
      <c r="HDN65" s="84"/>
      <c r="HDO65" s="84"/>
      <c r="HDP65" s="84"/>
      <c r="HDQ65" s="84"/>
      <c r="HDR65" s="84"/>
      <c r="HDS65" s="84"/>
      <c r="HDT65" s="84"/>
      <c r="HDU65" s="84"/>
      <c r="HDV65" s="84"/>
      <c r="HDW65" s="84"/>
      <c r="HDX65" s="84"/>
      <c r="HDY65" s="84"/>
      <c r="HDZ65" s="84"/>
      <c r="HEA65" s="84"/>
      <c r="HEB65" s="84"/>
      <c r="HEC65" s="84"/>
      <c r="HED65" s="84"/>
      <c r="HEE65" s="84"/>
      <c r="HEF65" s="84"/>
      <c r="HEG65" s="84"/>
      <c r="HEH65" s="84"/>
      <c r="HEI65" s="84"/>
      <c r="HEJ65" s="84"/>
      <c r="HEK65" s="84"/>
      <c r="HEL65" s="84"/>
      <c r="HEM65" s="84"/>
      <c r="HEN65" s="84"/>
      <c r="HEO65" s="84"/>
      <c r="HEP65" s="84"/>
      <c r="HEQ65" s="84"/>
      <c r="HER65" s="84"/>
      <c r="HES65" s="84"/>
      <c r="HET65" s="84"/>
      <c r="HEU65" s="84"/>
      <c r="HEV65" s="84"/>
      <c r="HEW65" s="84"/>
      <c r="HEX65" s="84"/>
      <c r="HEY65" s="84"/>
      <c r="HEZ65" s="84"/>
      <c r="HFA65" s="84"/>
      <c r="HFB65" s="84"/>
      <c r="HFC65" s="84"/>
      <c r="HFD65" s="84"/>
      <c r="HFE65" s="84"/>
      <c r="HFF65" s="84"/>
      <c r="HFG65" s="84"/>
      <c r="HFH65" s="84"/>
      <c r="HFI65" s="84"/>
      <c r="HFJ65" s="84"/>
      <c r="HFK65" s="84"/>
      <c r="HFL65" s="84"/>
      <c r="HFM65" s="84"/>
      <c r="HFN65" s="84"/>
      <c r="HFO65" s="84"/>
      <c r="HFP65" s="84"/>
      <c r="HFQ65" s="84"/>
      <c r="HFR65" s="84"/>
      <c r="HFS65" s="84"/>
      <c r="HFT65" s="84"/>
      <c r="HFU65" s="84"/>
      <c r="HFV65" s="84"/>
      <c r="HFW65" s="84"/>
      <c r="HFX65" s="84"/>
      <c r="HFY65" s="84"/>
      <c r="HFZ65" s="84"/>
      <c r="HGA65" s="84"/>
      <c r="HGB65" s="84"/>
      <c r="HGC65" s="84"/>
      <c r="HGD65" s="84"/>
      <c r="HGE65" s="84"/>
      <c r="HGF65" s="84"/>
      <c r="HGG65" s="84"/>
      <c r="HGH65" s="84"/>
      <c r="HGI65" s="84"/>
      <c r="HGJ65" s="84"/>
      <c r="HGK65" s="84"/>
      <c r="HGL65" s="84"/>
      <c r="HGM65" s="84"/>
      <c r="HGN65" s="84"/>
      <c r="HGO65" s="84"/>
      <c r="HGP65" s="84"/>
      <c r="HGQ65" s="84"/>
      <c r="HGR65" s="84"/>
      <c r="HGS65" s="84"/>
      <c r="HGT65" s="84"/>
      <c r="HGU65" s="84"/>
      <c r="HGV65" s="84"/>
      <c r="HGW65" s="84"/>
      <c r="HGX65" s="84"/>
      <c r="HGY65" s="84"/>
      <c r="HGZ65" s="84"/>
      <c r="HHA65" s="84"/>
      <c r="HHB65" s="84"/>
      <c r="HHC65" s="84"/>
      <c r="HHD65" s="84"/>
      <c r="HHE65" s="84"/>
      <c r="HHF65" s="84"/>
      <c r="HHG65" s="84"/>
      <c r="HHH65" s="84"/>
      <c r="HHI65" s="84"/>
      <c r="HHJ65" s="84"/>
      <c r="HHK65" s="84"/>
      <c r="HHL65" s="84"/>
      <c r="HHM65" s="84"/>
      <c r="HHN65" s="84"/>
      <c r="HHO65" s="84"/>
      <c r="HHP65" s="84"/>
      <c r="HHQ65" s="84"/>
      <c r="HHR65" s="84"/>
      <c r="HHS65" s="84"/>
      <c r="HHT65" s="84"/>
      <c r="HHU65" s="84"/>
      <c r="HHV65" s="84"/>
      <c r="HHW65" s="84"/>
      <c r="HHX65" s="84"/>
      <c r="HHY65" s="84"/>
      <c r="HHZ65" s="84"/>
      <c r="HIA65" s="84"/>
      <c r="HIB65" s="84"/>
      <c r="HIC65" s="84"/>
      <c r="HID65" s="84"/>
      <c r="HIE65" s="84"/>
      <c r="HIF65" s="84"/>
      <c r="HIG65" s="84"/>
      <c r="HIH65" s="84"/>
      <c r="HII65" s="84"/>
      <c r="HIJ65" s="84"/>
      <c r="HIK65" s="84"/>
      <c r="HIL65" s="84"/>
      <c r="HIM65" s="84"/>
      <c r="HIN65" s="84"/>
      <c r="HIO65" s="84"/>
      <c r="HIP65" s="84"/>
      <c r="HIQ65" s="84"/>
      <c r="HIR65" s="84"/>
      <c r="HIS65" s="84"/>
      <c r="HIT65" s="84"/>
      <c r="HIU65" s="84"/>
      <c r="HIV65" s="84"/>
      <c r="HIW65" s="84"/>
      <c r="HIX65" s="84"/>
      <c r="HIY65" s="84"/>
      <c r="HIZ65" s="84"/>
      <c r="HJA65" s="84"/>
      <c r="HJB65" s="84"/>
      <c r="HJC65" s="84"/>
      <c r="HJD65" s="84"/>
      <c r="HJE65" s="84"/>
      <c r="HJF65" s="84"/>
      <c r="HJG65" s="84"/>
      <c r="HJH65" s="84"/>
      <c r="HJI65" s="84"/>
      <c r="HJJ65" s="84"/>
      <c r="HJK65" s="84"/>
      <c r="HJL65" s="84"/>
      <c r="HJM65" s="84"/>
      <c r="HJN65" s="84"/>
      <c r="HJO65" s="84"/>
      <c r="HJP65" s="84"/>
      <c r="HJQ65" s="84"/>
      <c r="HJR65" s="84"/>
      <c r="HJS65" s="84"/>
      <c r="HJT65" s="84"/>
      <c r="HJU65" s="84"/>
      <c r="HJV65" s="84"/>
      <c r="HJW65" s="84"/>
      <c r="HJX65" s="84"/>
      <c r="HJY65" s="84"/>
      <c r="HJZ65" s="84"/>
      <c r="HKA65" s="84"/>
      <c r="HKB65" s="84"/>
      <c r="HKC65" s="84"/>
      <c r="HKD65" s="84"/>
      <c r="HKE65" s="84"/>
      <c r="HKF65" s="84"/>
      <c r="HKG65" s="84"/>
      <c r="HKH65" s="84"/>
      <c r="HKI65" s="84"/>
      <c r="HKJ65" s="84"/>
      <c r="HKK65" s="84"/>
      <c r="HKL65" s="84"/>
      <c r="HKM65" s="84"/>
      <c r="HKN65" s="84"/>
      <c r="HKO65" s="84"/>
      <c r="HKP65" s="84"/>
      <c r="HKQ65" s="84"/>
      <c r="HKR65" s="84"/>
      <c r="HKS65" s="84"/>
      <c r="HKT65" s="84"/>
      <c r="HKU65" s="84"/>
      <c r="HKV65" s="84"/>
      <c r="HKW65" s="84"/>
      <c r="HKX65" s="84"/>
      <c r="HKY65" s="84"/>
      <c r="HKZ65" s="84"/>
      <c r="HLA65" s="84"/>
      <c r="HLB65" s="84"/>
      <c r="HLC65" s="84"/>
      <c r="HLD65" s="84"/>
      <c r="HLE65" s="84"/>
      <c r="HLF65" s="84"/>
      <c r="HLG65" s="84"/>
      <c r="HLH65" s="84"/>
      <c r="HLI65" s="84"/>
      <c r="HLJ65" s="84"/>
      <c r="HLK65" s="84"/>
      <c r="HLL65" s="84"/>
      <c r="HLM65" s="84"/>
      <c r="HLN65" s="84"/>
      <c r="HLO65" s="84"/>
      <c r="HLP65" s="84"/>
      <c r="HLQ65" s="84"/>
      <c r="HLR65" s="84"/>
      <c r="HLS65" s="84"/>
      <c r="HLT65" s="84"/>
      <c r="HLU65" s="84"/>
      <c r="HLV65" s="84"/>
      <c r="HLW65" s="84"/>
      <c r="HLX65" s="84"/>
      <c r="HLY65" s="84"/>
      <c r="HLZ65" s="84"/>
      <c r="HMA65" s="84"/>
      <c r="HMB65" s="84"/>
      <c r="HMC65" s="84"/>
      <c r="HMD65" s="84"/>
      <c r="HME65" s="84"/>
      <c r="HMF65" s="84"/>
      <c r="HMG65" s="84"/>
      <c r="HMH65" s="84"/>
      <c r="HMI65" s="84"/>
      <c r="HMJ65" s="84"/>
      <c r="HMK65" s="84"/>
      <c r="HML65" s="84"/>
      <c r="HMM65" s="84"/>
      <c r="HMN65" s="84"/>
      <c r="HMO65" s="84"/>
      <c r="HMP65" s="84"/>
      <c r="HMQ65" s="84"/>
      <c r="HMR65" s="84"/>
      <c r="HMS65" s="84"/>
      <c r="HMT65" s="84"/>
      <c r="HMU65" s="84"/>
      <c r="HMV65" s="84"/>
      <c r="HMW65" s="84"/>
      <c r="HMX65" s="84"/>
      <c r="HMY65" s="84"/>
      <c r="HMZ65" s="84"/>
      <c r="HNA65" s="84"/>
      <c r="HNB65" s="84"/>
      <c r="HNC65" s="84"/>
      <c r="HND65" s="84"/>
      <c r="HNE65" s="84"/>
      <c r="HNF65" s="84"/>
      <c r="HNG65" s="84"/>
      <c r="HNH65" s="84"/>
      <c r="HNI65" s="84"/>
      <c r="HNJ65" s="84"/>
      <c r="HNK65" s="84"/>
      <c r="HNL65" s="84"/>
      <c r="HNM65" s="84"/>
      <c r="HNN65" s="84"/>
      <c r="HNO65" s="84"/>
      <c r="HNP65" s="84"/>
      <c r="HNQ65" s="84"/>
      <c r="HNR65" s="84"/>
      <c r="HNS65" s="84"/>
      <c r="HNT65" s="84"/>
      <c r="HNU65" s="84"/>
      <c r="HNV65" s="84"/>
      <c r="HNW65" s="84"/>
      <c r="HNX65" s="84"/>
      <c r="HNY65" s="84"/>
      <c r="HNZ65" s="84"/>
      <c r="HOA65" s="84"/>
      <c r="HOB65" s="84"/>
      <c r="HOC65" s="84"/>
      <c r="HOD65" s="84"/>
      <c r="HOE65" s="84"/>
      <c r="HOF65" s="84"/>
      <c r="HOG65" s="84"/>
      <c r="HOH65" s="84"/>
      <c r="HOI65" s="84"/>
      <c r="HOJ65" s="84"/>
      <c r="HOK65" s="84"/>
      <c r="HOL65" s="84"/>
      <c r="HOM65" s="84"/>
      <c r="HON65" s="84"/>
      <c r="HOO65" s="84"/>
      <c r="HOP65" s="84"/>
      <c r="HOQ65" s="84"/>
      <c r="HOR65" s="84"/>
      <c r="HOS65" s="84"/>
      <c r="HOT65" s="84"/>
      <c r="HOU65" s="84"/>
      <c r="HOV65" s="84"/>
      <c r="HOW65" s="84"/>
      <c r="HOX65" s="84"/>
      <c r="HOY65" s="84"/>
      <c r="HOZ65" s="84"/>
      <c r="HPA65" s="84"/>
      <c r="HPB65" s="84"/>
      <c r="HPC65" s="84"/>
      <c r="HPD65" s="84"/>
      <c r="HPE65" s="84"/>
      <c r="HPF65" s="84"/>
      <c r="HPG65" s="84"/>
      <c r="HPH65" s="84"/>
      <c r="HPI65" s="84"/>
      <c r="HPJ65" s="84"/>
      <c r="HPK65" s="84"/>
      <c r="HPL65" s="84"/>
      <c r="HPM65" s="84"/>
      <c r="HPN65" s="84"/>
      <c r="HPO65" s="84"/>
      <c r="HPP65" s="84"/>
      <c r="HPQ65" s="84"/>
      <c r="HPR65" s="84"/>
      <c r="HPS65" s="84"/>
      <c r="HPT65" s="84"/>
      <c r="HPU65" s="84"/>
      <c r="HPV65" s="84"/>
      <c r="HPW65" s="84"/>
      <c r="HPX65" s="84"/>
      <c r="HPY65" s="84"/>
      <c r="HPZ65" s="84"/>
      <c r="HQA65" s="84"/>
      <c r="HQB65" s="84"/>
      <c r="HQC65" s="84"/>
      <c r="HQD65" s="84"/>
      <c r="HQE65" s="84"/>
      <c r="HQF65" s="84"/>
      <c r="HQG65" s="84"/>
      <c r="HQH65" s="84"/>
      <c r="HQI65" s="84"/>
      <c r="HQJ65" s="84"/>
      <c r="HQK65" s="84"/>
      <c r="HQL65" s="84"/>
      <c r="HQM65" s="84"/>
      <c r="HQN65" s="84"/>
      <c r="HQO65" s="84"/>
      <c r="HQP65" s="84"/>
      <c r="HQQ65" s="84"/>
      <c r="HQR65" s="84"/>
      <c r="HQS65" s="84"/>
      <c r="HQT65" s="84"/>
      <c r="HQU65" s="84"/>
      <c r="HQV65" s="84"/>
      <c r="HQW65" s="84"/>
      <c r="HQX65" s="84"/>
      <c r="HQY65" s="84"/>
      <c r="HQZ65" s="84"/>
      <c r="HRA65" s="84"/>
      <c r="HRB65" s="84"/>
      <c r="HRC65" s="84"/>
      <c r="HRD65" s="84"/>
      <c r="HRE65" s="84"/>
      <c r="HRF65" s="84"/>
      <c r="HRG65" s="84"/>
      <c r="HRH65" s="84"/>
      <c r="HRI65" s="84"/>
      <c r="HRJ65" s="84"/>
      <c r="HRK65" s="84"/>
      <c r="HRL65" s="84"/>
      <c r="HRM65" s="84"/>
      <c r="HRN65" s="84"/>
      <c r="HRO65" s="84"/>
      <c r="HRP65" s="84"/>
      <c r="HRQ65" s="84"/>
      <c r="HRR65" s="84"/>
      <c r="HRS65" s="84"/>
      <c r="HRT65" s="84"/>
      <c r="HRU65" s="84"/>
      <c r="HRV65" s="84"/>
      <c r="HRW65" s="84"/>
      <c r="HRX65" s="84"/>
      <c r="HRY65" s="84"/>
      <c r="HRZ65" s="84"/>
      <c r="HSA65" s="84"/>
      <c r="HSB65" s="84"/>
      <c r="HSC65" s="84"/>
      <c r="HSD65" s="84"/>
      <c r="HSE65" s="84"/>
      <c r="HSF65" s="84"/>
      <c r="HSG65" s="84"/>
      <c r="HSH65" s="84"/>
      <c r="HSI65" s="84"/>
      <c r="HSJ65" s="84"/>
      <c r="HSK65" s="84"/>
      <c r="HSL65" s="84"/>
      <c r="HSM65" s="84"/>
      <c r="HSN65" s="84"/>
      <c r="HSO65" s="84"/>
      <c r="HSP65" s="84"/>
      <c r="HSQ65" s="84"/>
      <c r="HSR65" s="84"/>
      <c r="HSS65" s="84"/>
      <c r="HST65" s="84"/>
      <c r="HSU65" s="84"/>
      <c r="HSV65" s="84"/>
      <c r="HSW65" s="84"/>
      <c r="HSX65" s="84"/>
      <c r="HSY65" s="84"/>
      <c r="HSZ65" s="84"/>
      <c r="HTA65" s="84"/>
      <c r="HTB65" s="84"/>
      <c r="HTC65" s="84"/>
      <c r="HTD65" s="84"/>
      <c r="HTE65" s="84"/>
      <c r="HTF65" s="84"/>
      <c r="HTG65" s="84"/>
      <c r="HTH65" s="84"/>
      <c r="HTI65" s="84"/>
      <c r="HTJ65" s="84"/>
      <c r="HTK65" s="84"/>
      <c r="HTL65" s="84"/>
      <c r="HTM65" s="84"/>
      <c r="HTN65" s="84"/>
      <c r="HTO65" s="84"/>
      <c r="HTP65" s="84"/>
      <c r="HTQ65" s="84"/>
      <c r="HTR65" s="84"/>
      <c r="HTS65" s="84"/>
      <c r="HTT65" s="84"/>
      <c r="HTU65" s="84"/>
      <c r="HTV65" s="84"/>
      <c r="HTW65" s="84"/>
      <c r="HTX65" s="84"/>
      <c r="HTY65" s="84"/>
      <c r="HTZ65" s="84"/>
      <c r="HUA65" s="84"/>
      <c r="HUB65" s="84"/>
      <c r="HUC65" s="84"/>
      <c r="HUD65" s="84"/>
      <c r="HUE65" s="84"/>
      <c r="HUF65" s="84"/>
      <c r="HUG65" s="84"/>
      <c r="HUH65" s="84"/>
      <c r="HUI65" s="84"/>
      <c r="HUJ65" s="84"/>
      <c r="HUK65" s="84"/>
      <c r="HUL65" s="84"/>
      <c r="HUM65" s="84"/>
      <c r="HUN65" s="84"/>
      <c r="HUO65" s="84"/>
      <c r="HUP65" s="84"/>
      <c r="HUQ65" s="84"/>
      <c r="HUR65" s="84"/>
      <c r="HUS65" s="84"/>
      <c r="HUT65" s="84"/>
      <c r="HUU65" s="84"/>
      <c r="HUV65" s="84"/>
      <c r="HUW65" s="84"/>
      <c r="HUX65" s="84"/>
      <c r="HUY65" s="84"/>
      <c r="HUZ65" s="84"/>
      <c r="HVA65" s="84"/>
      <c r="HVB65" s="84"/>
      <c r="HVC65" s="84"/>
      <c r="HVD65" s="84"/>
      <c r="HVE65" s="84"/>
      <c r="HVF65" s="84"/>
      <c r="HVG65" s="84"/>
      <c r="HVH65" s="84"/>
      <c r="HVI65" s="84"/>
      <c r="HVJ65" s="84"/>
      <c r="HVK65" s="84"/>
      <c r="HVL65" s="84"/>
      <c r="HVM65" s="84"/>
      <c r="HVN65" s="84"/>
      <c r="HVO65" s="84"/>
      <c r="HVP65" s="84"/>
      <c r="HVQ65" s="84"/>
      <c r="HVR65" s="84"/>
      <c r="HVS65" s="84"/>
      <c r="HVT65" s="84"/>
      <c r="HVU65" s="84"/>
      <c r="HVV65" s="84"/>
      <c r="HVW65" s="84"/>
      <c r="HVX65" s="84"/>
      <c r="HVY65" s="84"/>
      <c r="HVZ65" s="84"/>
      <c r="HWA65" s="84"/>
      <c r="HWB65" s="84"/>
      <c r="HWC65" s="84"/>
      <c r="HWD65" s="84"/>
      <c r="HWE65" s="84"/>
      <c r="HWF65" s="84"/>
      <c r="HWG65" s="84"/>
      <c r="HWH65" s="84"/>
      <c r="HWI65" s="84"/>
      <c r="HWJ65" s="84"/>
      <c r="HWK65" s="84"/>
      <c r="HWL65" s="84"/>
      <c r="HWM65" s="84"/>
      <c r="HWN65" s="84"/>
      <c r="HWO65" s="84"/>
      <c r="HWP65" s="84"/>
      <c r="HWQ65" s="84"/>
      <c r="HWR65" s="84"/>
      <c r="HWS65" s="84"/>
      <c r="HWT65" s="84"/>
      <c r="HWU65" s="84"/>
      <c r="HWV65" s="84"/>
      <c r="HWW65" s="84"/>
      <c r="HWX65" s="84"/>
      <c r="HWY65" s="84"/>
      <c r="HWZ65" s="84"/>
      <c r="HXA65" s="84"/>
      <c r="HXB65" s="84"/>
      <c r="HXC65" s="84"/>
      <c r="HXD65" s="84"/>
      <c r="HXE65" s="84"/>
      <c r="HXF65" s="84"/>
      <c r="HXG65" s="84"/>
      <c r="HXH65" s="84"/>
      <c r="HXI65" s="84"/>
      <c r="HXJ65" s="84"/>
      <c r="HXK65" s="84"/>
      <c r="HXL65" s="84"/>
      <c r="HXM65" s="84"/>
      <c r="HXN65" s="84"/>
      <c r="HXO65" s="84"/>
      <c r="HXP65" s="84"/>
      <c r="HXQ65" s="84"/>
      <c r="HXR65" s="84"/>
      <c r="HXS65" s="84"/>
      <c r="HXT65" s="84"/>
      <c r="HXU65" s="84"/>
      <c r="HXV65" s="84"/>
      <c r="HXW65" s="84"/>
      <c r="HXX65" s="84"/>
      <c r="HXY65" s="84"/>
      <c r="HXZ65" s="84"/>
      <c r="HYA65" s="84"/>
      <c r="HYB65" s="84"/>
      <c r="HYC65" s="84"/>
      <c r="HYD65" s="84"/>
      <c r="HYE65" s="84"/>
      <c r="HYF65" s="84"/>
      <c r="HYG65" s="84"/>
      <c r="HYH65" s="84"/>
      <c r="HYI65" s="84"/>
      <c r="HYJ65" s="84"/>
      <c r="HYK65" s="84"/>
      <c r="HYL65" s="84"/>
      <c r="HYM65" s="84"/>
      <c r="HYN65" s="84"/>
      <c r="HYO65" s="84"/>
      <c r="HYP65" s="84"/>
      <c r="HYQ65" s="84"/>
      <c r="HYR65" s="84"/>
      <c r="HYS65" s="84"/>
      <c r="HYT65" s="84"/>
      <c r="HYU65" s="84"/>
      <c r="HYV65" s="84"/>
      <c r="HYW65" s="84"/>
      <c r="HYX65" s="84"/>
      <c r="HYY65" s="84"/>
      <c r="HYZ65" s="84"/>
      <c r="HZA65" s="84"/>
      <c r="HZB65" s="84"/>
      <c r="HZC65" s="84"/>
      <c r="HZD65" s="84"/>
      <c r="HZE65" s="84"/>
      <c r="HZF65" s="84"/>
      <c r="HZG65" s="84"/>
      <c r="HZH65" s="84"/>
      <c r="HZI65" s="84"/>
      <c r="HZJ65" s="84"/>
      <c r="HZK65" s="84"/>
      <c r="HZL65" s="84"/>
      <c r="HZM65" s="84"/>
      <c r="HZN65" s="84"/>
      <c r="HZO65" s="84"/>
      <c r="HZP65" s="84"/>
      <c r="HZQ65" s="84"/>
      <c r="HZR65" s="84"/>
      <c r="HZS65" s="84"/>
      <c r="HZT65" s="84"/>
      <c r="HZU65" s="84"/>
      <c r="HZV65" s="84"/>
      <c r="HZW65" s="84"/>
      <c r="HZX65" s="84"/>
      <c r="HZY65" s="84"/>
      <c r="HZZ65" s="84"/>
      <c r="IAA65" s="84"/>
      <c r="IAB65" s="84"/>
      <c r="IAC65" s="84"/>
      <c r="IAD65" s="84"/>
      <c r="IAE65" s="84"/>
      <c r="IAF65" s="84"/>
      <c r="IAG65" s="84"/>
      <c r="IAH65" s="84"/>
      <c r="IAI65" s="84"/>
      <c r="IAJ65" s="84"/>
      <c r="IAK65" s="84"/>
      <c r="IAL65" s="84"/>
      <c r="IAM65" s="84"/>
      <c r="IAN65" s="84"/>
      <c r="IAO65" s="84"/>
      <c r="IAP65" s="84"/>
      <c r="IAQ65" s="84"/>
      <c r="IAR65" s="84"/>
      <c r="IAS65" s="84"/>
      <c r="IAT65" s="84"/>
      <c r="IAU65" s="84"/>
      <c r="IAV65" s="84"/>
      <c r="IAW65" s="84"/>
      <c r="IAX65" s="84"/>
      <c r="IAY65" s="84"/>
      <c r="IAZ65" s="84"/>
      <c r="IBA65" s="84"/>
      <c r="IBB65" s="84"/>
      <c r="IBC65" s="84"/>
      <c r="IBD65" s="84"/>
      <c r="IBE65" s="84"/>
      <c r="IBF65" s="84"/>
      <c r="IBG65" s="84"/>
      <c r="IBH65" s="84"/>
      <c r="IBI65" s="84"/>
      <c r="IBJ65" s="84"/>
      <c r="IBK65" s="84"/>
      <c r="IBL65" s="84"/>
      <c r="IBM65" s="84"/>
      <c r="IBN65" s="84"/>
      <c r="IBO65" s="84"/>
      <c r="IBP65" s="84"/>
      <c r="IBQ65" s="84"/>
      <c r="IBR65" s="84"/>
      <c r="IBS65" s="84"/>
      <c r="IBT65" s="84"/>
      <c r="IBU65" s="84"/>
      <c r="IBV65" s="84"/>
      <c r="IBW65" s="84"/>
      <c r="IBX65" s="84"/>
      <c r="IBY65" s="84"/>
      <c r="IBZ65" s="84"/>
      <c r="ICA65" s="84"/>
      <c r="ICB65" s="84"/>
      <c r="ICC65" s="84"/>
      <c r="ICD65" s="84"/>
      <c r="ICE65" s="84"/>
      <c r="ICF65" s="84"/>
      <c r="ICG65" s="84"/>
      <c r="ICH65" s="84"/>
      <c r="ICI65" s="84"/>
      <c r="ICJ65" s="84"/>
      <c r="ICK65" s="84"/>
      <c r="ICL65" s="84"/>
      <c r="ICM65" s="84"/>
      <c r="ICN65" s="84"/>
      <c r="ICO65" s="84"/>
      <c r="ICP65" s="84"/>
      <c r="ICQ65" s="84"/>
      <c r="ICR65" s="84"/>
      <c r="ICS65" s="84"/>
      <c r="ICT65" s="84"/>
      <c r="ICU65" s="84"/>
      <c r="ICV65" s="84"/>
      <c r="ICW65" s="84"/>
      <c r="ICX65" s="84"/>
      <c r="ICY65" s="84"/>
      <c r="ICZ65" s="84"/>
      <c r="IDA65" s="84"/>
      <c r="IDB65" s="84"/>
      <c r="IDC65" s="84"/>
      <c r="IDD65" s="84"/>
      <c r="IDE65" s="84"/>
      <c r="IDF65" s="84"/>
      <c r="IDG65" s="84"/>
      <c r="IDH65" s="84"/>
      <c r="IDI65" s="84"/>
      <c r="IDJ65" s="84"/>
      <c r="IDK65" s="84"/>
      <c r="IDL65" s="84"/>
      <c r="IDM65" s="84"/>
      <c r="IDN65" s="84"/>
      <c r="IDO65" s="84"/>
      <c r="IDP65" s="84"/>
      <c r="IDQ65" s="84"/>
      <c r="IDR65" s="84"/>
      <c r="IDS65" s="84"/>
      <c r="IDT65" s="84"/>
      <c r="IDU65" s="84"/>
      <c r="IDV65" s="84"/>
      <c r="IDW65" s="84"/>
      <c r="IDX65" s="84"/>
      <c r="IDY65" s="84"/>
      <c r="IDZ65" s="84"/>
      <c r="IEA65" s="84"/>
      <c r="IEB65" s="84"/>
      <c r="IEC65" s="84"/>
      <c r="IED65" s="84"/>
      <c r="IEE65" s="84"/>
      <c r="IEF65" s="84"/>
      <c r="IEG65" s="84"/>
      <c r="IEH65" s="84"/>
      <c r="IEI65" s="84"/>
      <c r="IEJ65" s="84"/>
      <c r="IEK65" s="84"/>
      <c r="IEL65" s="84"/>
      <c r="IEM65" s="84"/>
      <c r="IEN65" s="84"/>
      <c r="IEO65" s="84"/>
      <c r="IEP65" s="84"/>
      <c r="IEQ65" s="84"/>
      <c r="IER65" s="84"/>
      <c r="IES65" s="84"/>
      <c r="IET65" s="84"/>
      <c r="IEU65" s="84"/>
      <c r="IEV65" s="84"/>
      <c r="IEW65" s="84"/>
      <c r="IEX65" s="84"/>
      <c r="IEY65" s="84"/>
      <c r="IEZ65" s="84"/>
      <c r="IFA65" s="84"/>
      <c r="IFB65" s="84"/>
      <c r="IFC65" s="84"/>
      <c r="IFD65" s="84"/>
      <c r="IFE65" s="84"/>
      <c r="IFF65" s="84"/>
      <c r="IFG65" s="84"/>
      <c r="IFH65" s="84"/>
      <c r="IFI65" s="84"/>
      <c r="IFJ65" s="84"/>
      <c r="IFK65" s="84"/>
      <c r="IFL65" s="84"/>
      <c r="IFM65" s="84"/>
      <c r="IFN65" s="84"/>
      <c r="IFO65" s="84"/>
      <c r="IFP65" s="84"/>
      <c r="IFQ65" s="84"/>
      <c r="IFR65" s="84"/>
      <c r="IFS65" s="84"/>
      <c r="IFT65" s="84"/>
      <c r="IFU65" s="84"/>
      <c r="IFV65" s="84"/>
      <c r="IFW65" s="84"/>
      <c r="IFX65" s="84"/>
      <c r="IFY65" s="84"/>
      <c r="IFZ65" s="84"/>
      <c r="IGA65" s="84"/>
      <c r="IGB65" s="84"/>
      <c r="IGC65" s="84"/>
      <c r="IGD65" s="84"/>
      <c r="IGE65" s="84"/>
      <c r="IGF65" s="84"/>
      <c r="IGG65" s="84"/>
      <c r="IGH65" s="84"/>
      <c r="IGI65" s="84"/>
      <c r="IGJ65" s="84"/>
      <c r="IGK65" s="84"/>
      <c r="IGL65" s="84"/>
      <c r="IGM65" s="84"/>
      <c r="IGN65" s="84"/>
      <c r="IGO65" s="84"/>
      <c r="IGP65" s="84"/>
      <c r="IGQ65" s="84"/>
      <c r="IGR65" s="84"/>
      <c r="IGS65" s="84"/>
      <c r="IGT65" s="84"/>
      <c r="IGU65" s="84"/>
      <c r="IGV65" s="84"/>
      <c r="IGW65" s="84"/>
      <c r="IGX65" s="84"/>
      <c r="IGY65" s="84"/>
      <c r="IGZ65" s="84"/>
      <c r="IHA65" s="84"/>
      <c r="IHB65" s="84"/>
      <c r="IHC65" s="84"/>
      <c r="IHD65" s="84"/>
      <c r="IHE65" s="84"/>
      <c r="IHF65" s="84"/>
      <c r="IHG65" s="84"/>
      <c r="IHH65" s="84"/>
      <c r="IHI65" s="84"/>
      <c r="IHJ65" s="84"/>
      <c r="IHK65" s="84"/>
      <c r="IHL65" s="84"/>
      <c r="IHM65" s="84"/>
      <c r="IHN65" s="84"/>
      <c r="IHO65" s="84"/>
      <c r="IHP65" s="84"/>
      <c r="IHQ65" s="84"/>
      <c r="IHR65" s="84"/>
      <c r="IHS65" s="84"/>
      <c r="IHT65" s="84"/>
      <c r="IHU65" s="84"/>
      <c r="IHV65" s="84"/>
      <c r="IHW65" s="84"/>
      <c r="IHX65" s="84"/>
      <c r="IHY65" s="84"/>
      <c r="IHZ65" s="84"/>
      <c r="IIA65" s="84"/>
      <c r="IIB65" s="84"/>
      <c r="IIC65" s="84"/>
      <c r="IID65" s="84"/>
      <c r="IIE65" s="84"/>
      <c r="IIF65" s="84"/>
      <c r="IIG65" s="84"/>
      <c r="IIH65" s="84"/>
      <c r="III65" s="84"/>
      <c r="IIJ65" s="84"/>
      <c r="IIK65" s="84"/>
      <c r="IIL65" s="84"/>
      <c r="IIM65" s="84"/>
      <c r="IIN65" s="84"/>
      <c r="IIO65" s="84"/>
      <c r="IIP65" s="84"/>
      <c r="IIQ65" s="84"/>
      <c r="IIR65" s="84"/>
      <c r="IIS65" s="84"/>
      <c r="IIT65" s="84"/>
      <c r="IIU65" s="84"/>
      <c r="IIV65" s="84"/>
      <c r="IIW65" s="84"/>
      <c r="IIX65" s="84"/>
      <c r="IIY65" s="84"/>
      <c r="IIZ65" s="84"/>
      <c r="IJA65" s="84"/>
      <c r="IJB65" s="84"/>
      <c r="IJC65" s="84"/>
      <c r="IJD65" s="84"/>
      <c r="IJE65" s="84"/>
      <c r="IJF65" s="84"/>
      <c r="IJG65" s="84"/>
      <c r="IJH65" s="84"/>
      <c r="IJI65" s="84"/>
      <c r="IJJ65" s="84"/>
      <c r="IJK65" s="84"/>
      <c r="IJL65" s="84"/>
      <c r="IJM65" s="84"/>
      <c r="IJN65" s="84"/>
      <c r="IJO65" s="84"/>
      <c r="IJP65" s="84"/>
      <c r="IJQ65" s="84"/>
      <c r="IJR65" s="84"/>
      <c r="IJS65" s="84"/>
      <c r="IJT65" s="84"/>
      <c r="IJU65" s="84"/>
      <c r="IJV65" s="84"/>
      <c r="IJW65" s="84"/>
      <c r="IJX65" s="84"/>
      <c r="IJY65" s="84"/>
      <c r="IJZ65" s="84"/>
      <c r="IKA65" s="84"/>
      <c r="IKB65" s="84"/>
      <c r="IKC65" s="84"/>
      <c r="IKD65" s="84"/>
      <c r="IKE65" s="84"/>
      <c r="IKF65" s="84"/>
      <c r="IKG65" s="84"/>
      <c r="IKH65" s="84"/>
      <c r="IKI65" s="84"/>
      <c r="IKJ65" s="84"/>
      <c r="IKK65" s="84"/>
      <c r="IKL65" s="84"/>
      <c r="IKM65" s="84"/>
      <c r="IKN65" s="84"/>
      <c r="IKO65" s="84"/>
      <c r="IKP65" s="84"/>
      <c r="IKQ65" s="84"/>
      <c r="IKR65" s="84"/>
      <c r="IKS65" s="84"/>
      <c r="IKT65" s="84"/>
      <c r="IKU65" s="84"/>
      <c r="IKV65" s="84"/>
      <c r="IKW65" s="84"/>
      <c r="IKX65" s="84"/>
      <c r="IKY65" s="84"/>
      <c r="IKZ65" s="84"/>
      <c r="ILA65" s="84"/>
      <c r="ILB65" s="84"/>
      <c r="ILC65" s="84"/>
      <c r="ILD65" s="84"/>
      <c r="ILE65" s="84"/>
      <c r="ILF65" s="84"/>
      <c r="ILG65" s="84"/>
      <c r="ILH65" s="84"/>
      <c r="ILI65" s="84"/>
      <c r="ILJ65" s="84"/>
      <c r="ILK65" s="84"/>
      <c r="ILL65" s="84"/>
      <c r="ILM65" s="84"/>
      <c r="ILN65" s="84"/>
      <c r="ILO65" s="84"/>
      <c r="ILP65" s="84"/>
      <c r="ILQ65" s="84"/>
      <c r="ILR65" s="84"/>
      <c r="ILS65" s="84"/>
      <c r="ILT65" s="84"/>
      <c r="ILU65" s="84"/>
      <c r="ILV65" s="84"/>
      <c r="ILW65" s="84"/>
      <c r="ILX65" s="84"/>
      <c r="ILY65" s="84"/>
      <c r="ILZ65" s="84"/>
      <c r="IMA65" s="84"/>
      <c r="IMB65" s="84"/>
      <c r="IMC65" s="84"/>
      <c r="IMD65" s="84"/>
      <c r="IME65" s="84"/>
      <c r="IMF65" s="84"/>
      <c r="IMG65" s="84"/>
      <c r="IMH65" s="84"/>
      <c r="IMI65" s="84"/>
      <c r="IMJ65" s="84"/>
      <c r="IMK65" s="84"/>
      <c r="IML65" s="84"/>
      <c r="IMM65" s="84"/>
      <c r="IMN65" s="84"/>
      <c r="IMO65" s="84"/>
      <c r="IMP65" s="84"/>
      <c r="IMQ65" s="84"/>
      <c r="IMR65" s="84"/>
      <c r="IMS65" s="84"/>
      <c r="IMT65" s="84"/>
      <c r="IMU65" s="84"/>
      <c r="IMV65" s="84"/>
      <c r="IMW65" s="84"/>
      <c r="IMX65" s="84"/>
      <c r="IMY65" s="84"/>
      <c r="IMZ65" s="84"/>
      <c r="INA65" s="84"/>
      <c r="INB65" s="84"/>
      <c r="INC65" s="84"/>
      <c r="IND65" s="84"/>
      <c r="INE65" s="84"/>
      <c r="INF65" s="84"/>
      <c r="ING65" s="84"/>
      <c r="INH65" s="84"/>
      <c r="INI65" s="84"/>
      <c r="INJ65" s="84"/>
      <c r="INK65" s="84"/>
      <c r="INL65" s="84"/>
      <c r="INM65" s="84"/>
      <c r="INN65" s="84"/>
      <c r="INO65" s="84"/>
      <c r="INP65" s="84"/>
      <c r="INQ65" s="84"/>
      <c r="INR65" s="84"/>
      <c r="INS65" s="84"/>
      <c r="INT65" s="84"/>
      <c r="INU65" s="84"/>
      <c r="INV65" s="84"/>
      <c r="INW65" s="84"/>
      <c r="INX65" s="84"/>
      <c r="INY65" s="84"/>
      <c r="INZ65" s="84"/>
      <c r="IOA65" s="84"/>
      <c r="IOB65" s="84"/>
      <c r="IOC65" s="84"/>
      <c r="IOD65" s="84"/>
      <c r="IOE65" s="84"/>
      <c r="IOF65" s="84"/>
      <c r="IOG65" s="84"/>
      <c r="IOH65" s="84"/>
      <c r="IOI65" s="84"/>
      <c r="IOJ65" s="84"/>
      <c r="IOK65" s="84"/>
      <c r="IOL65" s="84"/>
      <c r="IOM65" s="84"/>
      <c r="ION65" s="84"/>
      <c r="IOO65" s="84"/>
      <c r="IOP65" s="84"/>
      <c r="IOQ65" s="84"/>
      <c r="IOR65" s="84"/>
      <c r="IOS65" s="84"/>
      <c r="IOT65" s="84"/>
      <c r="IOU65" s="84"/>
      <c r="IOV65" s="84"/>
      <c r="IOW65" s="84"/>
      <c r="IOX65" s="84"/>
      <c r="IOY65" s="84"/>
      <c r="IOZ65" s="84"/>
      <c r="IPA65" s="84"/>
      <c r="IPB65" s="84"/>
      <c r="IPC65" s="84"/>
      <c r="IPD65" s="84"/>
      <c r="IPE65" s="84"/>
      <c r="IPF65" s="84"/>
      <c r="IPG65" s="84"/>
      <c r="IPH65" s="84"/>
      <c r="IPI65" s="84"/>
      <c r="IPJ65" s="84"/>
      <c r="IPK65" s="84"/>
      <c r="IPL65" s="84"/>
      <c r="IPM65" s="84"/>
      <c r="IPN65" s="84"/>
      <c r="IPO65" s="84"/>
      <c r="IPP65" s="84"/>
      <c r="IPQ65" s="84"/>
      <c r="IPR65" s="84"/>
      <c r="IPS65" s="84"/>
      <c r="IPT65" s="84"/>
      <c r="IPU65" s="84"/>
      <c r="IPV65" s="84"/>
      <c r="IPW65" s="84"/>
      <c r="IPX65" s="84"/>
      <c r="IPY65" s="84"/>
      <c r="IPZ65" s="84"/>
      <c r="IQA65" s="84"/>
      <c r="IQB65" s="84"/>
      <c r="IQC65" s="84"/>
      <c r="IQD65" s="84"/>
      <c r="IQE65" s="84"/>
      <c r="IQF65" s="84"/>
      <c r="IQG65" s="84"/>
      <c r="IQH65" s="84"/>
      <c r="IQI65" s="84"/>
      <c r="IQJ65" s="84"/>
      <c r="IQK65" s="84"/>
      <c r="IQL65" s="84"/>
      <c r="IQM65" s="84"/>
      <c r="IQN65" s="84"/>
      <c r="IQO65" s="84"/>
      <c r="IQP65" s="84"/>
      <c r="IQQ65" s="84"/>
      <c r="IQR65" s="84"/>
      <c r="IQS65" s="84"/>
      <c r="IQT65" s="84"/>
      <c r="IQU65" s="84"/>
      <c r="IQV65" s="84"/>
      <c r="IQW65" s="84"/>
      <c r="IQX65" s="84"/>
      <c r="IQY65" s="84"/>
      <c r="IQZ65" s="84"/>
      <c r="IRA65" s="84"/>
      <c r="IRB65" s="84"/>
      <c r="IRC65" s="84"/>
      <c r="IRD65" s="84"/>
      <c r="IRE65" s="84"/>
      <c r="IRF65" s="84"/>
      <c r="IRG65" s="84"/>
      <c r="IRH65" s="84"/>
      <c r="IRI65" s="84"/>
      <c r="IRJ65" s="84"/>
      <c r="IRK65" s="84"/>
      <c r="IRL65" s="84"/>
      <c r="IRM65" s="84"/>
      <c r="IRN65" s="84"/>
      <c r="IRO65" s="84"/>
      <c r="IRP65" s="84"/>
      <c r="IRQ65" s="84"/>
      <c r="IRR65" s="84"/>
      <c r="IRS65" s="84"/>
      <c r="IRT65" s="84"/>
      <c r="IRU65" s="84"/>
      <c r="IRV65" s="84"/>
      <c r="IRW65" s="84"/>
      <c r="IRX65" s="84"/>
      <c r="IRY65" s="84"/>
      <c r="IRZ65" s="84"/>
      <c r="ISA65" s="84"/>
      <c r="ISB65" s="84"/>
      <c r="ISC65" s="84"/>
      <c r="ISD65" s="84"/>
      <c r="ISE65" s="84"/>
      <c r="ISF65" s="84"/>
      <c r="ISG65" s="84"/>
      <c r="ISH65" s="84"/>
      <c r="ISI65" s="84"/>
      <c r="ISJ65" s="84"/>
      <c r="ISK65" s="84"/>
      <c r="ISL65" s="84"/>
      <c r="ISM65" s="84"/>
      <c r="ISN65" s="84"/>
      <c r="ISO65" s="84"/>
      <c r="ISP65" s="84"/>
      <c r="ISQ65" s="84"/>
      <c r="ISR65" s="84"/>
      <c r="ISS65" s="84"/>
      <c r="IST65" s="84"/>
      <c r="ISU65" s="84"/>
      <c r="ISV65" s="84"/>
      <c r="ISW65" s="84"/>
      <c r="ISX65" s="84"/>
      <c r="ISY65" s="84"/>
      <c r="ISZ65" s="84"/>
      <c r="ITA65" s="84"/>
      <c r="ITB65" s="84"/>
      <c r="ITC65" s="84"/>
      <c r="ITD65" s="84"/>
      <c r="ITE65" s="84"/>
      <c r="ITF65" s="84"/>
      <c r="ITG65" s="84"/>
      <c r="ITH65" s="84"/>
      <c r="ITI65" s="84"/>
      <c r="ITJ65" s="84"/>
      <c r="ITK65" s="84"/>
      <c r="ITL65" s="84"/>
      <c r="ITM65" s="84"/>
      <c r="ITN65" s="84"/>
      <c r="ITO65" s="84"/>
      <c r="ITP65" s="84"/>
      <c r="ITQ65" s="84"/>
      <c r="ITR65" s="84"/>
      <c r="ITS65" s="84"/>
      <c r="ITT65" s="84"/>
      <c r="ITU65" s="84"/>
      <c r="ITV65" s="84"/>
      <c r="ITW65" s="84"/>
      <c r="ITX65" s="84"/>
      <c r="ITY65" s="84"/>
      <c r="ITZ65" s="84"/>
      <c r="IUA65" s="84"/>
      <c r="IUB65" s="84"/>
      <c r="IUC65" s="84"/>
      <c r="IUD65" s="84"/>
      <c r="IUE65" s="84"/>
      <c r="IUF65" s="84"/>
      <c r="IUG65" s="84"/>
      <c r="IUH65" s="84"/>
      <c r="IUI65" s="84"/>
      <c r="IUJ65" s="84"/>
      <c r="IUK65" s="84"/>
      <c r="IUL65" s="84"/>
      <c r="IUM65" s="84"/>
      <c r="IUN65" s="84"/>
      <c r="IUO65" s="84"/>
      <c r="IUP65" s="84"/>
      <c r="IUQ65" s="84"/>
      <c r="IUR65" s="84"/>
      <c r="IUS65" s="84"/>
      <c r="IUT65" s="84"/>
      <c r="IUU65" s="84"/>
      <c r="IUV65" s="84"/>
      <c r="IUW65" s="84"/>
      <c r="IUX65" s="84"/>
      <c r="IUY65" s="84"/>
      <c r="IUZ65" s="84"/>
      <c r="IVA65" s="84"/>
      <c r="IVB65" s="84"/>
      <c r="IVC65" s="84"/>
      <c r="IVD65" s="84"/>
      <c r="IVE65" s="84"/>
      <c r="IVF65" s="84"/>
      <c r="IVG65" s="84"/>
      <c r="IVH65" s="84"/>
      <c r="IVI65" s="84"/>
      <c r="IVJ65" s="84"/>
      <c r="IVK65" s="84"/>
      <c r="IVL65" s="84"/>
      <c r="IVM65" s="84"/>
      <c r="IVN65" s="84"/>
      <c r="IVO65" s="84"/>
      <c r="IVP65" s="84"/>
      <c r="IVQ65" s="84"/>
      <c r="IVR65" s="84"/>
      <c r="IVS65" s="84"/>
      <c r="IVT65" s="84"/>
      <c r="IVU65" s="84"/>
      <c r="IVV65" s="84"/>
      <c r="IVW65" s="84"/>
      <c r="IVX65" s="84"/>
      <c r="IVY65" s="84"/>
      <c r="IVZ65" s="84"/>
      <c r="IWA65" s="84"/>
      <c r="IWB65" s="84"/>
      <c r="IWC65" s="84"/>
      <c r="IWD65" s="84"/>
      <c r="IWE65" s="84"/>
      <c r="IWF65" s="84"/>
      <c r="IWG65" s="84"/>
      <c r="IWH65" s="84"/>
      <c r="IWI65" s="84"/>
      <c r="IWJ65" s="84"/>
      <c r="IWK65" s="84"/>
      <c r="IWL65" s="84"/>
      <c r="IWM65" s="84"/>
      <c r="IWN65" s="84"/>
      <c r="IWO65" s="84"/>
      <c r="IWP65" s="84"/>
      <c r="IWQ65" s="84"/>
      <c r="IWR65" s="84"/>
      <c r="IWS65" s="84"/>
      <c r="IWT65" s="84"/>
      <c r="IWU65" s="84"/>
      <c r="IWV65" s="84"/>
      <c r="IWW65" s="84"/>
      <c r="IWX65" s="84"/>
      <c r="IWY65" s="84"/>
      <c r="IWZ65" s="84"/>
      <c r="IXA65" s="84"/>
      <c r="IXB65" s="84"/>
      <c r="IXC65" s="84"/>
      <c r="IXD65" s="84"/>
      <c r="IXE65" s="84"/>
      <c r="IXF65" s="84"/>
      <c r="IXG65" s="84"/>
      <c r="IXH65" s="84"/>
      <c r="IXI65" s="84"/>
      <c r="IXJ65" s="84"/>
      <c r="IXK65" s="84"/>
      <c r="IXL65" s="84"/>
      <c r="IXM65" s="84"/>
      <c r="IXN65" s="84"/>
      <c r="IXO65" s="84"/>
      <c r="IXP65" s="84"/>
      <c r="IXQ65" s="84"/>
      <c r="IXR65" s="84"/>
      <c r="IXS65" s="84"/>
      <c r="IXT65" s="84"/>
      <c r="IXU65" s="84"/>
      <c r="IXV65" s="84"/>
      <c r="IXW65" s="84"/>
      <c r="IXX65" s="84"/>
      <c r="IXY65" s="84"/>
      <c r="IXZ65" s="84"/>
      <c r="IYA65" s="84"/>
      <c r="IYB65" s="84"/>
      <c r="IYC65" s="84"/>
      <c r="IYD65" s="84"/>
      <c r="IYE65" s="84"/>
      <c r="IYF65" s="84"/>
      <c r="IYG65" s="84"/>
      <c r="IYH65" s="84"/>
      <c r="IYI65" s="84"/>
      <c r="IYJ65" s="84"/>
      <c r="IYK65" s="84"/>
      <c r="IYL65" s="84"/>
      <c r="IYM65" s="84"/>
      <c r="IYN65" s="84"/>
      <c r="IYO65" s="84"/>
      <c r="IYP65" s="84"/>
      <c r="IYQ65" s="84"/>
      <c r="IYR65" s="84"/>
      <c r="IYS65" s="84"/>
      <c r="IYT65" s="84"/>
      <c r="IYU65" s="84"/>
      <c r="IYV65" s="84"/>
      <c r="IYW65" s="84"/>
      <c r="IYX65" s="84"/>
      <c r="IYY65" s="84"/>
      <c r="IYZ65" s="84"/>
      <c r="IZA65" s="84"/>
      <c r="IZB65" s="84"/>
      <c r="IZC65" s="84"/>
      <c r="IZD65" s="84"/>
      <c r="IZE65" s="84"/>
      <c r="IZF65" s="84"/>
      <c r="IZG65" s="84"/>
      <c r="IZH65" s="84"/>
      <c r="IZI65" s="84"/>
      <c r="IZJ65" s="84"/>
      <c r="IZK65" s="84"/>
      <c r="IZL65" s="84"/>
      <c r="IZM65" s="84"/>
      <c r="IZN65" s="84"/>
      <c r="IZO65" s="84"/>
      <c r="IZP65" s="84"/>
      <c r="IZQ65" s="84"/>
      <c r="IZR65" s="84"/>
      <c r="IZS65" s="84"/>
      <c r="IZT65" s="84"/>
      <c r="IZU65" s="84"/>
      <c r="IZV65" s="84"/>
      <c r="IZW65" s="84"/>
      <c r="IZX65" s="84"/>
      <c r="IZY65" s="84"/>
      <c r="IZZ65" s="84"/>
      <c r="JAA65" s="84"/>
      <c r="JAB65" s="84"/>
      <c r="JAC65" s="84"/>
      <c r="JAD65" s="84"/>
      <c r="JAE65" s="84"/>
      <c r="JAF65" s="84"/>
      <c r="JAG65" s="84"/>
      <c r="JAH65" s="84"/>
      <c r="JAI65" s="84"/>
      <c r="JAJ65" s="84"/>
      <c r="JAK65" s="84"/>
      <c r="JAL65" s="84"/>
      <c r="JAM65" s="84"/>
      <c r="JAN65" s="84"/>
      <c r="JAO65" s="84"/>
      <c r="JAP65" s="84"/>
      <c r="JAQ65" s="84"/>
      <c r="JAR65" s="84"/>
      <c r="JAS65" s="84"/>
      <c r="JAT65" s="84"/>
      <c r="JAU65" s="84"/>
      <c r="JAV65" s="84"/>
      <c r="JAW65" s="84"/>
      <c r="JAX65" s="84"/>
      <c r="JAY65" s="84"/>
      <c r="JAZ65" s="84"/>
      <c r="JBA65" s="84"/>
      <c r="JBB65" s="84"/>
      <c r="JBC65" s="84"/>
      <c r="JBD65" s="84"/>
      <c r="JBE65" s="84"/>
      <c r="JBF65" s="84"/>
      <c r="JBG65" s="84"/>
      <c r="JBH65" s="84"/>
      <c r="JBI65" s="84"/>
      <c r="JBJ65" s="84"/>
      <c r="JBK65" s="84"/>
      <c r="JBL65" s="84"/>
      <c r="JBM65" s="84"/>
      <c r="JBN65" s="84"/>
      <c r="JBO65" s="84"/>
      <c r="JBP65" s="84"/>
      <c r="JBQ65" s="84"/>
      <c r="JBR65" s="84"/>
      <c r="JBS65" s="84"/>
      <c r="JBT65" s="84"/>
      <c r="JBU65" s="84"/>
      <c r="JBV65" s="84"/>
      <c r="JBW65" s="84"/>
      <c r="JBX65" s="84"/>
      <c r="JBY65" s="84"/>
      <c r="JBZ65" s="84"/>
      <c r="JCA65" s="84"/>
      <c r="JCB65" s="84"/>
      <c r="JCC65" s="84"/>
      <c r="JCD65" s="84"/>
      <c r="JCE65" s="84"/>
      <c r="JCF65" s="84"/>
      <c r="JCG65" s="84"/>
      <c r="JCH65" s="84"/>
      <c r="JCI65" s="84"/>
      <c r="JCJ65" s="84"/>
      <c r="JCK65" s="84"/>
      <c r="JCL65" s="84"/>
      <c r="JCM65" s="84"/>
      <c r="JCN65" s="84"/>
      <c r="JCO65" s="84"/>
      <c r="JCP65" s="84"/>
      <c r="JCQ65" s="84"/>
      <c r="JCR65" s="84"/>
      <c r="JCS65" s="84"/>
      <c r="JCT65" s="84"/>
      <c r="JCU65" s="84"/>
      <c r="JCV65" s="84"/>
      <c r="JCW65" s="84"/>
      <c r="JCX65" s="84"/>
      <c r="JCY65" s="84"/>
      <c r="JCZ65" s="84"/>
      <c r="JDA65" s="84"/>
      <c r="JDB65" s="84"/>
      <c r="JDC65" s="84"/>
      <c r="JDD65" s="84"/>
      <c r="JDE65" s="84"/>
      <c r="JDF65" s="84"/>
      <c r="JDG65" s="84"/>
      <c r="JDH65" s="84"/>
      <c r="JDI65" s="84"/>
      <c r="JDJ65" s="84"/>
      <c r="JDK65" s="84"/>
      <c r="JDL65" s="84"/>
      <c r="JDM65" s="84"/>
      <c r="JDN65" s="84"/>
      <c r="JDO65" s="84"/>
      <c r="JDP65" s="84"/>
      <c r="JDQ65" s="84"/>
      <c r="JDR65" s="84"/>
      <c r="JDS65" s="84"/>
      <c r="JDT65" s="84"/>
      <c r="JDU65" s="84"/>
      <c r="JDV65" s="84"/>
      <c r="JDW65" s="84"/>
      <c r="JDX65" s="84"/>
      <c r="JDY65" s="84"/>
      <c r="JDZ65" s="84"/>
      <c r="JEA65" s="84"/>
      <c r="JEB65" s="84"/>
      <c r="JEC65" s="84"/>
      <c r="JED65" s="84"/>
      <c r="JEE65" s="84"/>
      <c r="JEF65" s="84"/>
      <c r="JEG65" s="84"/>
      <c r="JEH65" s="84"/>
      <c r="JEI65" s="84"/>
      <c r="JEJ65" s="84"/>
      <c r="JEK65" s="84"/>
      <c r="JEL65" s="84"/>
      <c r="JEM65" s="84"/>
      <c r="JEN65" s="84"/>
      <c r="JEO65" s="84"/>
      <c r="JEP65" s="84"/>
      <c r="JEQ65" s="84"/>
      <c r="JER65" s="84"/>
      <c r="JES65" s="84"/>
      <c r="JET65" s="84"/>
      <c r="JEU65" s="84"/>
      <c r="JEV65" s="84"/>
      <c r="JEW65" s="84"/>
      <c r="JEX65" s="84"/>
      <c r="JEY65" s="84"/>
      <c r="JEZ65" s="84"/>
      <c r="JFA65" s="84"/>
      <c r="JFB65" s="84"/>
      <c r="JFC65" s="84"/>
      <c r="JFD65" s="84"/>
      <c r="JFE65" s="84"/>
      <c r="JFF65" s="84"/>
      <c r="JFG65" s="84"/>
      <c r="JFH65" s="84"/>
      <c r="JFI65" s="84"/>
      <c r="JFJ65" s="84"/>
      <c r="JFK65" s="84"/>
      <c r="JFL65" s="84"/>
      <c r="JFM65" s="84"/>
      <c r="JFN65" s="84"/>
      <c r="JFO65" s="84"/>
      <c r="JFP65" s="84"/>
      <c r="JFQ65" s="84"/>
      <c r="JFR65" s="84"/>
      <c r="JFS65" s="84"/>
      <c r="JFT65" s="84"/>
      <c r="JFU65" s="84"/>
      <c r="JFV65" s="84"/>
      <c r="JFW65" s="84"/>
      <c r="JFX65" s="84"/>
      <c r="JFY65" s="84"/>
      <c r="JFZ65" s="84"/>
      <c r="JGA65" s="84"/>
      <c r="JGB65" s="84"/>
      <c r="JGC65" s="84"/>
      <c r="JGD65" s="84"/>
      <c r="JGE65" s="84"/>
      <c r="JGF65" s="84"/>
      <c r="JGG65" s="84"/>
      <c r="JGH65" s="84"/>
      <c r="JGI65" s="84"/>
      <c r="JGJ65" s="84"/>
      <c r="JGK65" s="84"/>
      <c r="JGL65" s="84"/>
      <c r="JGM65" s="84"/>
      <c r="JGN65" s="84"/>
      <c r="JGO65" s="84"/>
      <c r="JGP65" s="84"/>
      <c r="JGQ65" s="84"/>
      <c r="JGR65" s="84"/>
      <c r="JGS65" s="84"/>
      <c r="JGT65" s="84"/>
      <c r="JGU65" s="84"/>
      <c r="JGV65" s="84"/>
      <c r="JGW65" s="84"/>
      <c r="JGX65" s="84"/>
      <c r="JGY65" s="84"/>
      <c r="JGZ65" s="84"/>
      <c r="JHA65" s="84"/>
      <c r="JHB65" s="84"/>
      <c r="JHC65" s="84"/>
      <c r="JHD65" s="84"/>
      <c r="JHE65" s="84"/>
      <c r="JHF65" s="84"/>
      <c r="JHG65" s="84"/>
      <c r="JHH65" s="84"/>
      <c r="JHI65" s="84"/>
      <c r="JHJ65" s="84"/>
      <c r="JHK65" s="84"/>
      <c r="JHL65" s="84"/>
      <c r="JHM65" s="84"/>
      <c r="JHN65" s="84"/>
      <c r="JHO65" s="84"/>
      <c r="JHP65" s="84"/>
      <c r="JHQ65" s="84"/>
      <c r="JHR65" s="84"/>
      <c r="JHS65" s="84"/>
      <c r="JHT65" s="84"/>
      <c r="JHU65" s="84"/>
      <c r="JHV65" s="84"/>
      <c r="JHW65" s="84"/>
      <c r="JHX65" s="84"/>
      <c r="JHY65" s="84"/>
      <c r="JHZ65" s="84"/>
      <c r="JIA65" s="84"/>
      <c r="JIB65" s="84"/>
      <c r="JIC65" s="84"/>
      <c r="JID65" s="84"/>
      <c r="JIE65" s="84"/>
      <c r="JIF65" s="84"/>
      <c r="JIG65" s="84"/>
      <c r="JIH65" s="84"/>
      <c r="JII65" s="84"/>
      <c r="JIJ65" s="84"/>
      <c r="JIK65" s="84"/>
      <c r="JIL65" s="84"/>
      <c r="JIM65" s="84"/>
      <c r="JIN65" s="84"/>
      <c r="JIO65" s="84"/>
      <c r="JIP65" s="84"/>
      <c r="JIQ65" s="84"/>
      <c r="JIR65" s="84"/>
      <c r="JIS65" s="84"/>
      <c r="JIT65" s="84"/>
      <c r="JIU65" s="84"/>
      <c r="JIV65" s="84"/>
      <c r="JIW65" s="84"/>
      <c r="JIX65" s="84"/>
      <c r="JIY65" s="84"/>
      <c r="JIZ65" s="84"/>
      <c r="JJA65" s="84"/>
      <c r="JJB65" s="84"/>
      <c r="JJC65" s="84"/>
      <c r="JJD65" s="84"/>
      <c r="JJE65" s="84"/>
      <c r="JJF65" s="84"/>
      <c r="JJG65" s="84"/>
      <c r="JJH65" s="84"/>
      <c r="JJI65" s="84"/>
      <c r="JJJ65" s="84"/>
      <c r="JJK65" s="84"/>
      <c r="JJL65" s="84"/>
      <c r="JJM65" s="84"/>
      <c r="JJN65" s="84"/>
      <c r="JJO65" s="84"/>
      <c r="JJP65" s="84"/>
      <c r="JJQ65" s="84"/>
      <c r="JJR65" s="84"/>
      <c r="JJS65" s="84"/>
      <c r="JJT65" s="84"/>
      <c r="JJU65" s="84"/>
      <c r="JJV65" s="84"/>
      <c r="JJW65" s="84"/>
      <c r="JJX65" s="84"/>
      <c r="JJY65" s="84"/>
      <c r="JJZ65" s="84"/>
      <c r="JKA65" s="84"/>
      <c r="JKB65" s="84"/>
      <c r="JKC65" s="84"/>
      <c r="JKD65" s="84"/>
      <c r="JKE65" s="84"/>
      <c r="JKF65" s="84"/>
      <c r="JKG65" s="84"/>
      <c r="JKH65" s="84"/>
      <c r="JKI65" s="84"/>
      <c r="JKJ65" s="84"/>
      <c r="JKK65" s="84"/>
      <c r="JKL65" s="84"/>
      <c r="JKM65" s="84"/>
      <c r="JKN65" s="84"/>
      <c r="JKO65" s="84"/>
      <c r="JKP65" s="84"/>
      <c r="JKQ65" s="84"/>
      <c r="JKR65" s="84"/>
      <c r="JKS65" s="84"/>
      <c r="JKT65" s="84"/>
      <c r="JKU65" s="84"/>
      <c r="JKV65" s="84"/>
      <c r="JKW65" s="84"/>
      <c r="JKX65" s="84"/>
      <c r="JKY65" s="84"/>
      <c r="JKZ65" s="84"/>
      <c r="JLA65" s="84"/>
      <c r="JLB65" s="84"/>
      <c r="JLC65" s="84"/>
      <c r="JLD65" s="84"/>
      <c r="JLE65" s="84"/>
      <c r="JLF65" s="84"/>
      <c r="JLG65" s="84"/>
      <c r="JLH65" s="84"/>
      <c r="JLI65" s="84"/>
      <c r="JLJ65" s="84"/>
      <c r="JLK65" s="84"/>
      <c r="JLL65" s="84"/>
      <c r="JLM65" s="84"/>
      <c r="JLN65" s="84"/>
      <c r="JLO65" s="84"/>
      <c r="JLP65" s="84"/>
      <c r="JLQ65" s="84"/>
      <c r="JLR65" s="84"/>
      <c r="JLS65" s="84"/>
      <c r="JLT65" s="84"/>
      <c r="JLU65" s="84"/>
      <c r="JLV65" s="84"/>
      <c r="JLW65" s="84"/>
      <c r="JLX65" s="84"/>
      <c r="JLY65" s="84"/>
      <c r="JLZ65" s="84"/>
      <c r="JMA65" s="84"/>
      <c r="JMB65" s="84"/>
      <c r="JMC65" s="84"/>
      <c r="JMD65" s="84"/>
      <c r="JME65" s="84"/>
      <c r="JMF65" s="84"/>
      <c r="JMG65" s="84"/>
      <c r="JMH65" s="84"/>
      <c r="JMI65" s="84"/>
      <c r="JMJ65" s="84"/>
      <c r="JMK65" s="84"/>
      <c r="JML65" s="84"/>
      <c r="JMM65" s="84"/>
      <c r="JMN65" s="84"/>
      <c r="JMO65" s="84"/>
      <c r="JMP65" s="84"/>
      <c r="JMQ65" s="84"/>
      <c r="JMR65" s="84"/>
      <c r="JMS65" s="84"/>
      <c r="JMT65" s="84"/>
      <c r="JMU65" s="84"/>
      <c r="JMV65" s="84"/>
      <c r="JMW65" s="84"/>
      <c r="JMX65" s="84"/>
      <c r="JMY65" s="84"/>
      <c r="JMZ65" s="84"/>
      <c r="JNA65" s="84"/>
      <c r="JNB65" s="84"/>
      <c r="JNC65" s="84"/>
      <c r="JND65" s="84"/>
      <c r="JNE65" s="84"/>
      <c r="JNF65" s="84"/>
      <c r="JNG65" s="84"/>
      <c r="JNH65" s="84"/>
      <c r="JNI65" s="84"/>
      <c r="JNJ65" s="84"/>
      <c r="JNK65" s="84"/>
      <c r="JNL65" s="84"/>
      <c r="JNM65" s="84"/>
      <c r="JNN65" s="84"/>
      <c r="JNO65" s="84"/>
      <c r="JNP65" s="84"/>
      <c r="JNQ65" s="84"/>
      <c r="JNR65" s="84"/>
      <c r="JNS65" s="84"/>
      <c r="JNT65" s="84"/>
      <c r="JNU65" s="84"/>
      <c r="JNV65" s="84"/>
      <c r="JNW65" s="84"/>
      <c r="JNX65" s="84"/>
      <c r="JNY65" s="84"/>
      <c r="JNZ65" s="84"/>
      <c r="JOA65" s="84"/>
      <c r="JOB65" s="84"/>
      <c r="JOC65" s="84"/>
      <c r="JOD65" s="84"/>
      <c r="JOE65" s="84"/>
      <c r="JOF65" s="84"/>
      <c r="JOG65" s="84"/>
      <c r="JOH65" s="84"/>
      <c r="JOI65" s="84"/>
      <c r="JOJ65" s="84"/>
      <c r="JOK65" s="84"/>
      <c r="JOL65" s="84"/>
      <c r="JOM65" s="84"/>
      <c r="JON65" s="84"/>
      <c r="JOO65" s="84"/>
      <c r="JOP65" s="84"/>
      <c r="JOQ65" s="84"/>
      <c r="JOR65" s="84"/>
      <c r="JOS65" s="84"/>
      <c r="JOT65" s="84"/>
      <c r="JOU65" s="84"/>
      <c r="JOV65" s="84"/>
      <c r="JOW65" s="84"/>
      <c r="JOX65" s="84"/>
      <c r="JOY65" s="84"/>
      <c r="JOZ65" s="84"/>
      <c r="JPA65" s="84"/>
      <c r="JPB65" s="84"/>
      <c r="JPC65" s="84"/>
      <c r="JPD65" s="84"/>
      <c r="JPE65" s="84"/>
      <c r="JPF65" s="84"/>
      <c r="JPG65" s="84"/>
      <c r="JPH65" s="84"/>
      <c r="JPI65" s="84"/>
      <c r="JPJ65" s="84"/>
      <c r="JPK65" s="84"/>
      <c r="JPL65" s="84"/>
      <c r="JPM65" s="84"/>
      <c r="JPN65" s="84"/>
      <c r="JPO65" s="84"/>
      <c r="JPP65" s="84"/>
      <c r="JPQ65" s="84"/>
      <c r="JPR65" s="84"/>
      <c r="JPS65" s="84"/>
      <c r="JPT65" s="84"/>
      <c r="JPU65" s="84"/>
      <c r="JPV65" s="84"/>
      <c r="JPW65" s="84"/>
      <c r="JPX65" s="84"/>
      <c r="JPY65" s="84"/>
      <c r="JPZ65" s="84"/>
      <c r="JQA65" s="84"/>
      <c r="JQB65" s="84"/>
      <c r="JQC65" s="84"/>
      <c r="JQD65" s="84"/>
      <c r="JQE65" s="84"/>
      <c r="JQF65" s="84"/>
      <c r="JQG65" s="84"/>
      <c r="JQH65" s="84"/>
      <c r="JQI65" s="84"/>
      <c r="JQJ65" s="84"/>
      <c r="JQK65" s="84"/>
      <c r="JQL65" s="84"/>
      <c r="JQM65" s="84"/>
      <c r="JQN65" s="84"/>
      <c r="JQO65" s="84"/>
      <c r="JQP65" s="84"/>
      <c r="JQQ65" s="84"/>
      <c r="JQR65" s="84"/>
      <c r="JQS65" s="84"/>
      <c r="JQT65" s="84"/>
      <c r="JQU65" s="84"/>
      <c r="JQV65" s="84"/>
      <c r="JQW65" s="84"/>
      <c r="JQX65" s="84"/>
      <c r="JQY65" s="84"/>
      <c r="JQZ65" s="84"/>
      <c r="JRA65" s="84"/>
      <c r="JRB65" s="84"/>
      <c r="JRC65" s="84"/>
      <c r="JRD65" s="84"/>
      <c r="JRE65" s="84"/>
      <c r="JRF65" s="84"/>
      <c r="JRG65" s="84"/>
      <c r="JRH65" s="84"/>
      <c r="JRI65" s="84"/>
      <c r="JRJ65" s="84"/>
      <c r="JRK65" s="84"/>
      <c r="JRL65" s="84"/>
      <c r="JRM65" s="84"/>
      <c r="JRN65" s="84"/>
      <c r="JRO65" s="84"/>
      <c r="JRP65" s="84"/>
      <c r="JRQ65" s="84"/>
      <c r="JRR65" s="84"/>
      <c r="JRS65" s="84"/>
      <c r="JRT65" s="84"/>
      <c r="JRU65" s="84"/>
      <c r="JRV65" s="84"/>
      <c r="JRW65" s="84"/>
      <c r="JRX65" s="84"/>
      <c r="JRY65" s="84"/>
      <c r="JRZ65" s="84"/>
      <c r="JSA65" s="84"/>
      <c r="JSB65" s="84"/>
      <c r="JSC65" s="84"/>
      <c r="JSD65" s="84"/>
      <c r="JSE65" s="84"/>
      <c r="JSF65" s="84"/>
      <c r="JSG65" s="84"/>
      <c r="JSH65" s="84"/>
      <c r="JSI65" s="84"/>
      <c r="JSJ65" s="84"/>
      <c r="JSK65" s="84"/>
      <c r="JSL65" s="84"/>
      <c r="JSM65" s="84"/>
      <c r="JSN65" s="84"/>
      <c r="JSO65" s="84"/>
      <c r="JSP65" s="84"/>
      <c r="JSQ65" s="84"/>
      <c r="JSR65" s="84"/>
      <c r="JSS65" s="84"/>
      <c r="JST65" s="84"/>
      <c r="JSU65" s="84"/>
      <c r="JSV65" s="84"/>
      <c r="JSW65" s="84"/>
      <c r="JSX65" s="84"/>
      <c r="JSY65" s="84"/>
      <c r="JSZ65" s="84"/>
      <c r="JTA65" s="84"/>
      <c r="JTB65" s="84"/>
      <c r="JTC65" s="84"/>
      <c r="JTD65" s="84"/>
      <c r="JTE65" s="84"/>
      <c r="JTF65" s="84"/>
      <c r="JTG65" s="84"/>
      <c r="JTH65" s="84"/>
      <c r="JTI65" s="84"/>
      <c r="JTJ65" s="84"/>
      <c r="JTK65" s="84"/>
      <c r="JTL65" s="84"/>
      <c r="JTM65" s="84"/>
      <c r="JTN65" s="84"/>
      <c r="JTO65" s="84"/>
      <c r="JTP65" s="84"/>
      <c r="JTQ65" s="84"/>
      <c r="JTR65" s="84"/>
      <c r="JTS65" s="84"/>
      <c r="JTT65" s="84"/>
      <c r="JTU65" s="84"/>
      <c r="JTV65" s="84"/>
      <c r="JTW65" s="84"/>
      <c r="JTX65" s="84"/>
      <c r="JTY65" s="84"/>
      <c r="JTZ65" s="84"/>
      <c r="JUA65" s="84"/>
      <c r="JUB65" s="84"/>
      <c r="JUC65" s="84"/>
      <c r="JUD65" s="84"/>
      <c r="JUE65" s="84"/>
      <c r="JUF65" s="84"/>
      <c r="JUG65" s="84"/>
      <c r="JUH65" s="84"/>
      <c r="JUI65" s="84"/>
      <c r="JUJ65" s="84"/>
      <c r="JUK65" s="84"/>
      <c r="JUL65" s="84"/>
      <c r="JUM65" s="84"/>
      <c r="JUN65" s="84"/>
      <c r="JUO65" s="84"/>
      <c r="JUP65" s="84"/>
      <c r="JUQ65" s="84"/>
      <c r="JUR65" s="84"/>
      <c r="JUS65" s="84"/>
      <c r="JUT65" s="84"/>
      <c r="JUU65" s="84"/>
      <c r="JUV65" s="84"/>
      <c r="JUW65" s="84"/>
      <c r="JUX65" s="84"/>
      <c r="JUY65" s="84"/>
      <c r="JUZ65" s="84"/>
      <c r="JVA65" s="84"/>
      <c r="JVB65" s="84"/>
      <c r="JVC65" s="84"/>
      <c r="JVD65" s="84"/>
      <c r="JVE65" s="84"/>
      <c r="JVF65" s="84"/>
      <c r="JVG65" s="84"/>
      <c r="JVH65" s="84"/>
      <c r="JVI65" s="84"/>
      <c r="JVJ65" s="84"/>
      <c r="JVK65" s="84"/>
      <c r="JVL65" s="84"/>
      <c r="JVM65" s="84"/>
      <c r="JVN65" s="84"/>
      <c r="JVO65" s="84"/>
      <c r="JVP65" s="84"/>
      <c r="JVQ65" s="84"/>
      <c r="JVR65" s="84"/>
      <c r="JVS65" s="84"/>
      <c r="JVT65" s="84"/>
      <c r="JVU65" s="84"/>
      <c r="JVV65" s="84"/>
      <c r="JVW65" s="84"/>
      <c r="JVX65" s="84"/>
      <c r="JVY65" s="84"/>
      <c r="JVZ65" s="84"/>
      <c r="JWA65" s="84"/>
      <c r="JWB65" s="84"/>
      <c r="JWC65" s="84"/>
      <c r="JWD65" s="84"/>
      <c r="JWE65" s="84"/>
      <c r="JWF65" s="84"/>
      <c r="JWG65" s="84"/>
      <c r="JWH65" s="84"/>
      <c r="JWI65" s="84"/>
      <c r="JWJ65" s="84"/>
      <c r="JWK65" s="84"/>
      <c r="JWL65" s="84"/>
      <c r="JWM65" s="84"/>
      <c r="JWN65" s="84"/>
      <c r="JWO65" s="84"/>
      <c r="JWP65" s="84"/>
      <c r="JWQ65" s="84"/>
      <c r="JWR65" s="84"/>
      <c r="JWS65" s="84"/>
      <c r="JWT65" s="84"/>
      <c r="JWU65" s="84"/>
      <c r="JWV65" s="84"/>
      <c r="JWW65" s="84"/>
      <c r="JWX65" s="84"/>
      <c r="JWY65" s="84"/>
      <c r="JWZ65" s="84"/>
      <c r="JXA65" s="84"/>
      <c r="JXB65" s="84"/>
      <c r="JXC65" s="84"/>
      <c r="JXD65" s="84"/>
      <c r="JXE65" s="84"/>
      <c r="JXF65" s="84"/>
      <c r="JXG65" s="84"/>
      <c r="JXH65" s="84"/>
      <c r="JXI65" s="84"/>
      <c r="JXJ65" s="84"/>
      <c r="JXK65" s="84"/>
      <c r="JXL65" s="84"/>
      <c r="JXM65" s="84"/>
      <c r="JXN65" s="84"/>
      <c r="JXO65" s="84"/>
      <c r="JXP65" s="84"/>
      <c r="JXQ65" s="84"/>
      <c r="JXR65" s="84"/>
      <c r="JXS65" s="84"/>
      <c r="JXT65" s="84"/>
      <c r="JXU65" s="84"/>
      <c r="JXV65" s="84"/>
      <c r="JXW65" s="84"/>
      <c r="JXX65" s="84"/>
      <c r="JXY65" s="84"/>
      <c r="JXZ65" s="84"/>
      <c r="JYA65" s="84"/>
      <c r="JYB65" s="84"/>
      <c r="JYC65" s="84"/>
      <c r="JYD65" s="84"/>
      <c r="JYE65" s="84"/>
      <c r="JYF65" s="84"/>
      <c r="JYG65" s="84"/>
      <c r="JYH65" s="84"/>
      <c r="JYI65" s="84"/>
      <c r="JYJ65" s="84"/>
      <c r="JYK65" s="84"/>
      <c r="JYL65" s="84"/>
      <c r="JYM65" s="84"/>
      <c r="JYN65" s="84"/>
      <c r="JYO65" s="84"/>
      <c r="JYP65" s="84"/>
      <c r="JYQ65" s="84"/>
      <c r="JYR65" s="84"/>
      <c r="JYS65" s="84"/>
      <c r="JYT65" s="84"/>
      <c r="JYU65" s="84"/>
      <c r="JYV65" s="84"/>
      <c r="JYW65" s="84"/>
      <c r="JYX65" s="84"/>
      <c r="JYY65" s="84"/>
      <c r="JYZ65" s="84"/>
      <c r="JZA65" s="84"/>
      <c r="JZB65" s="84"/>
      <c r="JZC65" s="84"/>
      <c r="JZD65" s="84"/>
      <c r="JZE65" s="84"/>
      <c r="JZF65" s="84"/>
      <c r="JZG65" s="84"/>
      <c r="JZH65" s="84"/>
      <c r="JZI65" s="84"/>
      <c r="JZJ65" s="84"/>
      <c r="JZK65" s="84"/>
      <c r="JZL65" s="84"/>
      <c r="JZM65" s="84"/>
      <c r="JZN65" s="84"/>
      <c r="JZO65" s="84"/>
      <c r="JZP65" s="84"/>
      <c r="JZQ65" s="84"/>
      <c r="JZR65" s="84"/>
      <c r="JZS65" s="84"/>
      <c r="JZT65" s="84"/>
      <c r="JZU65" s="84"/>
      <c r="JZV65" s="84"/>
      <c r="JZW65" s="84"/>
      <c r="JZX65" s="84"/>
      <c r="JZY65" s="84"/>
      <c r="JZZ65" s="84"/>
      <c r="KAA65" s="84"/>
      <c r="KAB65" s="84"/>
      <c r="KAC65" s="84"/>
      <c r="KAD65" s="84"/>
      <c r="KAE65" s="84"/>
      <c r="KAF65" s="84"/>
      <c r="KAG65" s="84"/>
      <c r="KAH65" s="84"/>
      <c r="KAI65" s="84"/>
      <c r="KAJ65" s="84"/>
      <c r="KAK65" s="84"/>
      <c r="KAL65" s="84"/>
      <c r="KAM65" s="84"/>
      <c r="KAN65" s="84"/>
      <c r="KAO65" s="84"/>
      <c r="KAP65" s="84"/>
      <c r="KAQ65" s="84"/>
      <c r="KAR65" s="84"/>
      <c r="KAS65" s="84"/>
      <c r="KAT65" s="84"/>
      <c r="KAU65" s="84"/>
      <c r="KAV65" s="84"/>
      <c r="KAW65" s="84"/>
      <c r="KAX65" s="84"/>
      <c r="KAY65" s="84"/>
      <c r="KAZ65" s="84"/>
      <c r="KBA65" s="84"/>
      <c r="KBB65" s="84"/>
      <c r="KBC65" s="84"/>
      <c r="KBD65" s="84"/>
      <c r="KBE65" s="84"/>
      <c r="KBF65" s="84"/>
      <c r="KBG65" s="84"/>
      <c r="KBH65" s="84"/>
      <c r="KBI65" s="84"/>
      <c r="KBJ65" s="84"/>
      <c r="KBK65" s="84"/>
      <c r="KBL65" s="84"/>
      <c r="KBM65" s="84"/>
      <c r="KBN65" s="84"/>
      <c r="KBO65" s="84"/>
      <c r="KBP65" s="84"/>
      <c r="KBQ65" s="84"/>
      <c r="KBR65" s="84"/>
      <c r="KBS65" s="84"/>
      <c r="KBT65" s="84"/>
      <c r="KBU65" s="84"/>
      <c r="KBV65" s="84"/>
      <c r="KBW65" s="84"/>
      <c r="KBX65" s="84"/>
      <c r="KBY65" s="84"/>
      <c r="KBZ65" s="84"/>
      <c r="KCA65" s="84"/>
      <c r="KCB65" s="84"/>
      <c r="KCC65" s="84"/>
      <c r="KCD65" s="84"/>
      <c r="KCE65" s="84"/>
      <c r="KCF65" s="84"/>
      <c r="KCG65" s="84"/>
      <c r="KCH65" s="84"/>
      <c r="KCI65" s="84"/>
      <c r="KCJ65" s="84"/>
      <c r="KCK65" s="84"/>
      <c r="KCL65" s="84"/>
      <c r="KCM65" s="84"/>
      <c r="KCN65" s="84"/>
      <c r="KCO65" s="84"/>
      <c r="KCP65" s="84"/>
      <c r="KCQ65" s="84"/>
      <c r="KCR65" s="84"/>
      <c r="KCS65" s="84"/>
      <c r="KCT65" s="84"/>
      <c r="KCU65" s="84"/>
      <c r="KCV65" s="84"/>
      <c r="KCW65" s="84"/>
      <c r="KCX65" s="84"/>
      <c r="KCY65" s="84"/>
      <c r="KCZ65" s="84"/>
      <c r="KDA65" s="84"/>
      <c r="KDB65" s="84"/>
      <c r="KDC65" s="84"/>
      <c r="KDD65" s="84"/>
      <c r="KDE65" s="84"/>
      <c r="KDF65" s="84"/>
      <c r="KDG65" s="84"/>
      <c r="KDH65" s="84"/>
      <c r="KDI65" s="84"/>
      <c r="KDJ65" s="84"/>
      <c r="KDK65" s="84"/>
      <c r="KDL65" s="84"/>
      <c r="KDM65" s="84"/>
      <c r="KDN65" s="84"/>
      <c r="KDO65" s="84"/>
      <c r="KDP65" s="84"/>
      <c r="KDQ65" s="84"/>
      <c r="KDR65" s="84"/>
      <c r="KDS65" s="84"/>
      <c r="KDT65" s="84"/>
      <c r="KDU65" s="84"/>
      <c r="KDV65" s="84"/>
      <c r="KDW65" s="84"/>
      <c r="KDX65" s="84"/>
      <c r="KDY65" s="84"/>
      <c r="KDZ65" s="84"/>
      <c r="KEA65" s="84"/>
      <c r="KEB65" s="84"/>
      <c r="KEC65" s="84"/>
      <c r="KED65" s="84"/>
      <c r="KEE65" s="84"/>
      <c r="KEF65" s="84"/>
      <c r="KEG65" s="84"/>
      <c r="KEH65" s="84"/>
      <c r="KEI65" s="84"/>
      <c r="KEJ65" s="84"/>
      <c r="KEK65" s="84"/>
      <c r="KEL65" s="84"/>
      <c r="KEM65" s="84"/>
      <c r="KEN65" s="84"/>
      <c r="KEO65" s="84"/>
      <c r="KEP65" s="84"/>
      <c r="KEQ65" s="84"/>
      <c r="KER65" s="84"/>
      <c r="KES65" s="84"/>
      <c r="KET65" s="84"/>
      <c r="KEU65" s="84"/>
      <c r="KEV65" s="84"/>
      <c r="KEW65" s="84"/>
      <c r="KEX65" s="84"/>
      <c r="KEY65" s="84"/>
      <c r="KEZ65" s="84"/>
      <c r="KFA65" s="84"/>
      <c r="KFB65" s="84"/>
      <c r="KFC65" s="84"/>
      <c r="KFD65" s="84"/>
      <c r="KFE65" s="84"/>
      <c r="KFF65" s="84"/>
      <c r="KFG65" s="84"/>
      <c r="KFH65" s="84"/>
      <c r="KFI65" s="84"/>
      <c r="KFJ65" s="84"/>
      <c r="KFK65" s="84"/>
      <c r="KFL65" s="84"/>
      <c r="KFM65" s="84"/>
      <c r="KFN65" s="84"/>
      <c r="KFO65" s="84"/>
      <c r="KFP65" s="84"/>
      <c r="KFQ65" s="84"/>
      <c r="KFR65" s="84"/>
      <c r="KFS65" s="84"/>
      <c r="KFT65" s="84"/>
      <c r="KFU65" s="84"/>
      <c r="KFV65" s="84"/>
      <c r="KFW65" s="84"/>
      <c r="KFX65" s="84"/>
      <c r="KFY65" s="84"/>
      <c r="KFZ65" s="84"/>
      <c r="KGA65" s="84"/>
      <c r="KGB65" s="84"/>
      <c r="KGC65" s="84"/>
      <c r="KGD65" s="84"/>
      <c r="KGE65" s="84"/>
      <c r="KGF65" s="84"/>
      <c r="KGG65" s="84"/>
      <c r="KGH65" s="84"/>
      <c r="KGI65" s="84"/>
      <c r="KGJ65" s="84"/>
      <c r="KGK65" s="84"/>
      <c r="KGL65" s="84"/>
      <c r="KGM65" s="84"/>
      <c r="KGN65" s="84"/>
      <c r="KGO65" s="84"/>
      <c r="KGP65" s="84"/>
      <c r="KGQ65" s="84"/>
      <c r="KGR65" s="84"/>
      <c r="KGS65" s="84"/>
      <c r="KGT65" s="84"/>
      <c r="KGU65" s="84"/>
      <c r="KGV65" s="84"/>
      <c r="KGW65" s="84"/>
      <c r="KGX65" s="84"/>
      <c r="KGY65" s="84"/>
      <c r="KGZ65" s="84"/>
      <c r="KHA65" s="84"/>
      <c r="KHB65" s="84"/>
      <c r="KHC65" s="84"/>
      <c r="KHD65" s="84"/>
      <c r="KHE65" s="84"/>
      <c r="KHF65" s="84"/>
      <c r="KHG65" s="84"/>
      <c r="KHH65" s="84"/>
      <c r="KHI65" s="84"/>
      <c r="KHJ65" s="84"/>
      <c r="KHK65" s="84"/>
      <c r="KHL65" s="84"/>
      <c r="KHM65" s="84"/>
      <c r="KHN65" s="84"/>
      <c r="KHO65" s="84"/>
      <c r="KHP65" s="84"/>
      <c r="KHQ65" s="84"/>
      <c r="KHR65" s="84"/>
      <c r="KHS65" s="84"/>
      <c r="KHT65" s="84"/>
      <c r="KHU65" s="84"/>
      <c r="KHV65" s="84"/>
      <c r="KHW65" s="84"/>
      <c r="KHX65" s="84"/>
      <c r="KHY65" s="84"/>
      <c r="KHZ65" s="84"/>
      <c r="KIA65" s="84"/>
      <c r="KIB65" s="84"/>
      <c r="KIC65" s="84"/>
      <c r="KID65" s="84"/>
      <c r="KIE65" s="84"/>
      <c r="KIF65" s="84"/>
      <c r="KIG65" s="84"/>
      <c r="KIH65" s="84"/>
      <c r="KII65" s="84"/>
      <c r="KIJ65" s="84"/>
      <c r="KIK65" s="84"/>
      <c r="KIL65" s="84"/>
      <c r="KIM65" s="84"/>
      <c r="KIN65" s="84"/>
      <c r="KIO65" s="84"/>
      <c r="KIP65" s="84"/>
      <c r="KIQ65" s="84"/>
      <c r="KIR65" s="84"/>
      <c r="KIS65" s="84"/>
      <c r="KIT65" s="84"/>
      <c r="KIU65" s="84"/>
      <c r="KIV65" s="84"/>
      <c r="KIW65" s="84"/>
      <c r="KIX65" s="84"/>
      <c r="KIY65" s="84"/>
      <c r="KIZ65" s="84"/>
      <c r="KJA65" s="84"/>
      <c r="KJB65" s="84"/>
      <c r="KJC65" s="84"/>
      <c r="KJD65" s="84"/>
      <c r="KJE65" s="84"/>
      <c r="KJF65" s="84"/>
      <c r="KJG65" s="84"/>
      <c r="KJH65" s="84"/>
      <c r="KJI65" s="84"/>
      <c r="KJJ65" s="84"/>
      <c r="KJK65" s="84"/>
      <c r="KJL65" s="84"/>
      <c r="KJM65" s="84"/>
      <c r="KJN65" s="84"/>
      <c r="KJO65" s="84"/>
      <c r="KJP65" s="84"/>
      <c r="KJQ65" s="84"/>
      <c r="KJR65" s="84"/>
      <c r="KJS65" s="84"/>
      <c r="KJT65" s="84"/>
      <c r="KJU65" s="84"/>
      <c r="KJV65" s="84"/>
      <c r="KJW65" s="84"/>
      <c r="KJX65" s="84"/>
      <c r="KJY65" s="84"/>
      <c r="KJZ65" s="84"/>
      <c r="KKA65" s="84"/>
      <c r="KKB65" s="84"/>
      <c r="KKC65" s="84"/>
      <c r="KKD65" s="84"/>
      <c r="KKE65" s="84"/>
      <c r="KKF65" s="84"/>
      <c r="KKG65" s="84"/>
      <c r="KKH65" s="84"/>
      <c r="KKI65" s="84"/>
      <c r="KKJ65" s="84"/>
      <c r="KKK65" s="84"/>
      <c r="KKL65" s="84"/>
      <c r="KKM65" s="84"/>
      <c r="KKN65" s="84"/>
      <c r="KKO65" s="84"/>
      <c r="KKP65" s="84"/>
      <c r="KKQ65" s="84"/>
      <c r="KKR65" s="84"/>
      <c r="KKS65" s="84"/>
      <c r="KKT65" s="84"/>
      <c r="KKU65" s="84"/>
      <c r="KKV65" s="84"/>
      <c r="KKW65" s="84"/>
      <c r="KKX65" s="84"/>
      <c r="KKY65" s="84"/>
      <c r="KKZ65" s="84"/>
      <c r="KLA65" s="84"/>
      <c r="KLB65" s="84"/>
      <c r="KLC65" s="84"/>
      <c r="KLD65" s="84"/>
      <c r="KLE65" s="84"/>
      <c r="KLF65" s="84"/>
      <c r="KLG65" s="84"/>
      <c r="KLH65" s="84"/>
      <c r="KLI65" s="84"/>
      <c r="KLJ65" s="84"/>
      <c r="KLK65" s="84"/>
      <c r="KLL65" s="84"/>
      <c r="KLM65" s="84"/>
      <c r="KLN65" s="84"/>
      <c r="KLO65" s="84"/>
      <c r="KLP65" s="84"/>
      <c r="KLQ65" s="84"/>
      <c r="KLR65" s="84"/>
      <c r="KLS65" s="84"/>
      <c r="KLT65" s="84"/>
      <c r="KLU65" s="84"/>
      <c r="KLV65" s="84"/>
      <c r="KLW65" s="84"/>
      <c r="KLX65" s="84"/>
      <c r="KLY65" s="84"/>
      <c r="KLZ65" s="84"/>
      <c r="KMA65" s="84"/>
      <c r="KMB65" s="84"/>
      <c r="KMC65" s="84"/>
      <c r="KMD65" s="84"/>
      <c r="KME65" s="84"/>
      <c r="KMF65" s="84"/>
      <c r="KMG65" s="84"/>
      <c r="KMH65" s="84"/>
      <c r="KMI65" s="84"/>
      <c r="KMJ65" s="84"/>
      <c r="KMK65" s="84"/>
      <c r="KML65" s="84"/>
      <c r="KMM65" s="84"/>
      <c r="KMN65" s="84"/>
      <c r="KMO65" s="84"/>
      <c r="KMP65" s="84"/>
      <c r="KMQ65" s="84"/>
      <c r="KMR65" s="84"/>
      <c r="KMS65" s="84"/>
      <c r="KMT65" s="84"/>
      <c r="KMU65" s="84"/>
      <c r="KMV65" s="84"/>
      <c r="KMW65" s="84"/>
      <c r="KMX65" s="84"/>
      <c r="KMY65" s="84"/>
      <c r="KMZ65" s="84"/>
      <c r="KNA65" s="84"/>
      <c r="KNB65" s="84"/>
      <c r="KNC65" s="84"/>
      <c r="KND65" s="84"/>
      <c r="KNE65" s="84"/>
      <c r="KNF65" s="84"/>
      <c r="KNG65" s="84"/>
      <c r="KNH65" s="84"/>
      <c r="KNI65" s="84"/>
      <c r="KNJ65" s="84"/>
      <c r="KNK65" s="84"/>
      <c r="KNL65" s="84"/>
      <c r="KNM65" s="84"/>
      <c r="KNN65" s="84"/>
      <c r="KNO65" s="84"/>
      <c r="KNP65" s="84"/>
      <c r="KNQ65" s="84"/>
      <c r="KNR65" s="84"/>
      <c r="KNS65" s="84"/>
      <c r="KNT65" s="84"/>
      <c r="KNU65" s="84"/>
      <c r="KNV65" s="84"/>
      <c r="KNW65" s="84"/>
      <c r="KNX65" s="84"/>
      <c r="KNY65" s="84"/>
      <c r="KNZ65" s="84"/>
      <c r="KOA65" s="84"/>
      <c r="KOB65" s="84"/>
      <c r="KOC65" s="84"/>
      <c r="KOD65" s="84"/>
      <c r="KOE65" s="84"/>
      <c r="KOF65" s="84"/>
      <c r="KOG65" s="84"/>
      <c r="KOH65" s="84"/>
      <c r="KOI65" s="84"/>
      <c r="KOJ65" s="84"/>
      <c r="KOK65" s="84"/>
      <c r="KOL65" s="84"/>
      <c r="KOM65" s="84"/>
      <c r="KON65" s="84"/>
      <c r="KOO65" s="84"/>
      <c r="KOP65" s="84"/>
      <c r="KOQ65" s="84"/>
      <c r="KOR65" s="84"/>
      <c r="KOS65" s="84"/>
      <c r="KOT65" s="84"/>
      <c r="KOU65" s="84"/>
      <c r="KOV65" s="84"/>
      <c r="KOW65" s="84"/>
      <c r="KOX65" s="84"/>
      <c r="KOY65" s="84"/>
      <c r="KOZ65" s="84"/>
      <c r="KPA65" s="84"/>
      <c r="KPB65" s="84"/>
      <c r="KPC65" s="84"/>
      <c r="KPD65" s="84"/>
      <c r="KPE65" s="84"/>
      <c r="KPF65" s="84"/>
      <c r="KPG65" s="84"/>
      <c r="KPH65" s="84"/>
      <c r="KPI65" s="84"/>
      <c r="KPJ65" s="84"/>
      <c r="KPK65" s="84"/>
      <c r="KPL65" s="84"/>
      <c r="KPM65" s="84"/>
      <c r="KPN65" s="84"/>
      <c r="KPO65" s="84"/>
      <c r="KPP65" s="84"/>
      <c r="KPQ65" s="84"/>
      <c r="KPR65" s="84"/>
      <c r="KPS65" s="84"/>
      <c r="KPT65" s="84"/>
      <c r="KPU65" s="84"/>
      <c r="KPV65" s="84"/>
      <c r="KPW65" s="84"/>
      <c r="KPX65" s="84"/>
      <c r="KPY65" s="84"/>
      <c r="KPZ65" s="84"/>
      <c r="KQA65" s="84"/>
      <c r="KQB65" s="84"/>
      <c r="KQC65" s="84"/>
      <c r="KQD65" s="84"/>
      <c r="KQE65" s="84"/>
      <c r="KQF65" s="84"/>
      <c r="KQG65" s="84"/>
      <c r="KQH65" s="84"/>
      <c r="KQI65" s="84"/>
      <c r="KQJ65" s="84"/>
      <c r="KQK65" s="84"/>
      <c r="KQL65" s="84"/>
      <c r="KQM65" s="84"/>
      <c r="KQN65" s="84"/>
      <c r="KQO65" s="84"/>
      <c r="KQP65" s="84"/>
      <c r="KQQ65" s="84"/>
      <c r="KQR65" s="84"/>
      <c r="KQS65" s="84"/>
      <c r="KQT65" s="84"/>
      <c r="KQU65" s="84"/>
      <c r="KQV65" s="84"/>
      <c r="KQW65" s="84"/>
      <c r="KQX65" s="84"/>
      <c r="KQY65" s="84"/>
      <c r="KQZ65" s="84"/>
      <c r="KRA65" s="84"/>
      <c r="KRB65" s="84"/>
      <c r="KRC65" s="84"/>
      <c r="KRD65" s="84"/>
      <c r="KRE65" s="84"/>
      <c r="KRF65" s="84"/>
      <c r="KRG65" s="84"/>
      <c r="KRH65" s="84"/>
      <c r="KRI65" s="84"/>
      <c r="KRJ65" s="84"/>
      <c r="KRK65" s="84"/>
      <c r="KRL65" s="84"/>
      <c r="KRM65" s="84"/>
      <c r="KRN65" s="84"/>
      <c r="KRO65" s="84"/>
      <c r="KRP65" s="84"/>
      <c r="KRQ65" s="84"/>
      <c r="KRR65" s="84"/>
      <c r="KRS65" s="84"/>
      <c r="KRT65" s="84"/>
      <c r="KRU65" s="84"/>
      <c r="KRV65" s="84"/>
      <c r="KRW65" s="84"/>
      <c r="KRX65" s="84"/>
      <c r="KRY65" s="84"/>
      <c r="KRZ65" s="84"/>
      <c r="KSA65" s="84"/>
      <c r="KSB65" s="84"/>
      <c r="KSC65" s="84"/>
      <c r="KSD65" s="84"/>
      <c r="KSE65" s="84"/>
      <c r="KSF65" s="84"/>
      <c r="KSG65" s="84"/>
      <c r="KSH65" s="84"/>
      <c r="KSI65" s="84"/>
      <c r="KSJ65" s="84"/>
      <c r="KSK65" s="84"/>
      <c r="KSL65" s="84"/>
      <c r="KSM65" s="84"/>
      <c r="KSN65" s="84"/>
      <c r="KSO65" s="84"/>
      <c r="KSP65" s="84"/>
      <c r="KSQ65" s="84"/>
      <c r="KSR65" s="84"/>
      <c r="KSS65" s="84"/>
      <c r="KST65" s="84"/>
      <c r="KSU65" s="84"/>
      <c r="KSV65" s="84"/>
      <c r="KSW65" s="84"/>
      <c r="KSX65" s="84"/>
      <c r="KSY65" s="84"/>
      <c r="KSZ65" s="84"/>
      <c r="KTA65" s="84"/>
      <c r="KTB65" s="84"/>
      <c r="KTC65" s="84"/>
      <c r="KTD65" s="84"/>
      <c r="KTE65" s="84"/>
      <c r="KTF65" s="84"/>
      <c r="KTG65" s="84"/>
      <c r="KTH65" s="84"/>
      <c r="KTI65" s="84"/>
      <c r="KTJ65" s="84"/>
      <c r="KTK65" s="84"/>
      <c r="KTL65" s="84"/>
      <c r="KTM65" s="84"/>
      <c r="KTN65" s="84"/>
      <c r="KTO65" s="84"/>
      <c r="KTP65" s="84"/>
      <c r="KTQ65" s="84"/>
      <c r="KTR65" s="84"/>
      <c r="KTS65" s="84"/>
      <c r="KTT65" s="84"/>
      <c r="KTU65" s="84"/>
      <c r="KTV65" s="84"/>
      <c r="KTW65" s="84"/>
      <c r="KTX65" s="84"/>
      <c r="KTY65" s="84"/>
      <c r="KTZ65" s="84"/>
      <c r="KUA65" s="84"/>
      <c r="KUB65" s="84"/>
      <c r="KUC65" s="84"/>
      <c r="KUD65" s="84"/>
      <c r="KUE65" s="84"/>
      <c r="KUF65" s="84"/>
      <c r="KUG65" s="84"/>
      <c r="KUH65" s="84"/>
      <c r="KUI65" s="84"/>
      <c r="KUJ65" s="84"/>
      <c r="KUK65" s="84"/>
      <c r="KUL65" s="84"/>
      <c r="KUM65" s="84"/>
      <c r="KUN65" s="84"/>
      <c r="KUO65" s="84"/>
      <c r="KUP65" s="84"/>
      <c r="KUQ65" s="84"/>
      <c r="KUR65" s="84"/>
      <c r="KUS65" s="84"/>
      <c r="KUT65" s="84"/>
      <c r="KUU65" s="84"/>
      <c r="KUV65" s="84"/>
      <c r="KUW65" s="84"/>
      <c r="KUX65" s="84"/>
      <c r="KUY65" s="84"/>
      <c r="KUZ65" s="84"/>
      <c r="KVA65" s="84"/>
      <c r="KVB65" s="84"/>
      <c r="KVC65" s="84"/>
      <c r="KVD65" s="84"/>
      <c r="KVE65" s="84"/>
      <c r="KVF65" s="84"/>
      <c r="KVG65" s="84"/>
      <c r="KVH65" s="84"/>
      <c r="KVI65" s="84"/>
      <c r="KVJ65" s="84"/>
      <c r="KVK65" s="84"/>
      <c r="KVL65" s="84"/>
      <c r="KVM65" s="84"/>
      <c r="KVN65" s="84"/>
      <c r="KVO65" s="84"/>
      <c r="KVP65" s="84"/>
      <c r="KVQ65" s="84"/>
      <c r="KVR65" s="84"/>
      <c r="KVS65" s="84"/>
      <c r="KVT65" s="84"/>
      <c r="KVU65" s="84"/>
      <c r="KVV65" s="84"/>
      <c r="KVW65" s="84"/>
      <c r="KVX65" s="84"/>
      <c r="KVY65" s="84"/>
      <c r="KVZ65" s="84"/>
      <c r="KWA65" s="84"/>
      <c r="KWB65" s="84"/>
      <c r="KWC65" s="84"/>
      <c r="KWD65" s="84"/>
      <c r="KWE65" s="84"/>
      <c r="KWF65" s="84"/>
      <c r="KWG65" s="84"/>
      <c r="KWH65" s="84"/>
      <c r="KWI65" s="84"/>
      <c r="KWJ65" s="84"/>
      <c r="KWK65" s="84"/>
      <c r="KWL65" s="84"/>
      <c r="KWM65" s="84"/>
      <c r="KWN65" s="84"/>
      <c r="KWO65" s="84"/>
      <c r="KWP65" s="84"/>
      <c r="KWQ65" s="84"/>
      <c r="KWR65" s="84"/>
      <c r="KWS65" s="84"/>
      <c r="KWT65" s="84"/>
      <c r="KWU65" s="84"/>
      <c r="KWV65" s="84"/>
      <c r="KWW65" s="84"/>
      <c r="KWX65" s="84"/>
      <c r="KWY65" s="84"/>
      <c r="KWZ65" s="84"/>
      <c r="KXA65" s="84"/>
      <c r="KXB65" s="84"/>
      <c r="KXC65" s="84"/>
      <c r="KXD65" s="84"/>
      <c r="KXE65" s="84"/>
      <c r="KXF65" s="84"/>
      <c r="KXG65" s="84"/>
      <c r="KXH65" s="84"/>
      <c r="KXI65" s="84"/>
      <c r="KXJ65" s="84"/>
      <c r="KXK65" s="84"/>
      <c r="KXL65" s="84"/>
      <c r="KXM65" s="84"/>
      <c r="KXN65" s="84"/>
      <c r="KXO65" s="84"/>
      <c r="KXP65" s="84"/>
      <c r="KXQ65" s="84"/>
      <c r="KXR65" s="84"/>
      <c r="KXS65" s="84"/>
      <c r="KXT65" s="84"/>
      <c r="KXU65" s="84"/>
      <c r="KXV65" s="84"/>
      <c r="KXW65" s="84"/>
      <c r="KXX65" s="84"/>
      <c r="KXY65" s="84"/>
      <c r="KXZ65" s="84"/>
      <c r="KYA65" s="84"/>
      <c r="KYB65" s="84"/>
      <c r="KYC65" s="84"/>
      <c r="KYD65" s="84"/>
      <c r="KYE65" s="84"/>
      <c r="KYF65" s="84"/>
      <c r="KYG65" s="84"/>
      <c r="KYH65" s="84"/>
      <c r="KYI65" s="84"/>
      <c r="KYJ65" s="84"/>
      <c r="KYK65" s="84"/>
      <c r="KYL65" s="84"/>
      <c r="KYM65" s="84"/>
      <c r="KYN65" s="84"/>
      <c r="KYO65" s="84"/>
      <c r="KYP65" s="84"/>
      <c r="KYQ65" s="84"/>
      <c r="KYR65" s="84"/>
      <c r="KYS65" s="84"/>
      <c r="KYT65" s="84"/>
      <c r="KYU65" s="84"/>
      <c r="KYV65" s="84"/>
      <c r="KYW65" s="84"/>
      <c r="KYX65" s="84"/>
      <c r="KYY65" s="84"/>
      <c r="KYZ65" s="84"/>
      <c r="KZA65" s="84"/>
      <c r="KZB65" s="84"/>
      <c r="KZC65" s="84"/>
      <c r="KZD65" s="84"/>
      <c r="KZE65" s="84"/>
      <c r="KZF65" s="84"/>
      <c r="KZG65" s="84"/>
      <c r="KZH65" s="84"/>
      <c r="KZI65" s="84"/>
      <c r="KZJ65" s="84"/>
      <c r="KZK65" s="84"/>
      <c r="KZL65" s="84"/>
      <c r="KZM65" s="84"/>
      <c r="KZN65" s="84"/>
      <c r="KZO65" s="84"/>
      <c r="KZP65" s="84"/>
      <c r="KZQ65" s="84"/>
      <c r="KZR65" s="84"/>
      <c r="KZS65" s="84"/>
      <c r="KZT65" s="84"/>
      <c r="KZU65" s="84"/>
      <c r="KZV65" s="84"/>
      <c r="KZW65" s="84"/>
      <c r="KZX65" s="84"/>
      <c r="KZY65" s="84"/>
      <c r="KZZ65" s="84"/>
      <c r="LAA65" s="84"/>
      <c r="LAB65" s="84"/>
      <c r="LAC65" s="84"/>
      <c r="LAD65" s="84"/>
      <c r="LAE65" s="84"/>
      <c r="LAF65" s="84"/>
      <c r="LAG65" s="84"/>
      <c r="LAH65" s="84"/>
      <c r="LAI65" s="84"/>
      <c r="LAJ65" s="84"/>
      <c r="LAK65" s="84"/>
      <c r="LAL65" s="84"/>
      <c r="LAM65" s="84"/>
      <c r="LAN65" s="84"/>
      <c r="LAO65" s="84"/>
      <c r="LAP65" s="84"/>
      <c r="LAQ65" s="84"/>
      <c r="LAR65" s="84"/>
      <c r="LAS65" s="84"/>
      <c r="LAT65" s="84"/>
      <c r="LAU65" s="84"/>
      <c r="LAV65" s="84"/>
      <c r="LAW65" s="84"/>
      <c r="LAX65" s="84"/>
      <c r="LAY65" s="84"/>
      <c r="LAZ65" s="84"/>
      <c r="LBA65" s="84"/>
      <c r="LBB65" s="84"/>
      <c r="LBC65" s="84"/>
      <c r="LBD65" s="84"/>
      <c r="LBE65" s="84"/>
      <c r="LBF65" s="84"/>
      <c r="LBG65" s="84"/>
      <c r="LBH65" s="84"/>
      <c r="LBI65" s="84"/>
      <c r="LBJ65" s="84"/>
      <c r="LBK65" s="84"/>
      <c r="LBL65" s="84"/>
      <c r="LBM65" s="84"/>
      <c r="LBN65" s="84"/>
      <c r="LBO65" s="84"/>
      <c r="LBP65" s="84"/>
      <c r="LBQ65" s="84"/>
      <c r="LBR65" s="84"/>
      <c r="LBS65" s="84"/>
      <c r="LBT65" s="84"/>
      <c r="LBU65" s="84"/>
      <c r="LBV65" s="84"/>
      <c r="LBW65" s="84"/>
      <c r="LBX65" s="84"/>
      <c r="LBY65" s="84"/>
      <c r="LBZ65" s="84"/>
      <c r="LCA65" s="84"/>
      <c r="LCB65" s="84"/>
      <c r="LCC65" s="84"/>
      <c r="LCD65" s="84"/>
      <c r="LCE65" s="84"/>
      <c r="LCF65" s="84"/>
      <c r="LCG65" s="84"/>
      <c r="LCH65" s="84"/>
      <c r="LCI65" s="84"/>
      <c r="LCJ65" s="84"/>
      <c r="LCK65" s="84"/>
      <c r="LCL65" s="84"/>
      <c r="LCM65" s="84"/>
      <c r="LCN65" s="84"/>
      <c r="LCO65" s="84"/>
      <c r="LCP65" s="84"/>
      <c r="LCQ65" s="84"/>
      <c r="LCR65" s="84"/>
      <c r="LCS65" s="84"/>
      <c r="LCT65" s="84"/>
      <c r="LCU65" s="84"/>
      <c r="LCV65" s="84"/>
      <c r="LCW65" s="84"/>
      <c r="LCX65" s="84"/>
      <c r="LCY65" s="84"/>
      <c r="LCZ65" s="84"/>
      <c r="LDA65" s="84"/>
      <c r="LDB65" s="84"/>
      <c r="LDC65" s="84"/>
      <c r="LDD65" s="84"/>
      <c r="LDE65" s="84"/>
      <c r="LDF65" s="84"/>
      <c r="LDG65" s="84"/>
      <c r="LDH65" s="84"/>
      <c r="LDI65" s="84"/>
      <c r="LDJ65" s="84"/>
      <c r="LDK65" s="84"/>
      <c r="LDL65" s="84"/>
      <c r="LDM65" s="84"/>
      <c r="LDN65" s="84"/>
      <c r="LDO65" s="84"/>
      <c r="LDP65" s="84"/>
      <c r="LDQ65" s="84"/>
      <c r="LDR65" s="84"/>
      <c r="LDS65" s="84"/>
      <c r="LDT65" s="84"/>
      <c r="LDU65" s="84"/>
      <c r="LDV65" s="84"/>
      <c r="LDW65" s="84"/>
      <c r="LDX65" s="84"/>
      <c r="LDY65" s="84"/>
      <c r="LDZ65" s="84"/>
      <c r="LEA65" s="84"/>
      <c r="LEB65" s="84"/>
      <c r="LEC65" s="84"/>
      <c r="LED65" s="84"/>
      <c r="LEE65" s="84"/>
      <c r="LEF65" s="84"/>
      <c r="LEG65" s="84"/>
      <c r="LEH65" s="84"/>
      <c r="LEI65" s="84"/>
      <c r="LEJ65" s="84"/>
      <c r="LEK65" s="84"/>
      <c r="LEL65" s="84"/>
      <c r="LEM65" s="84"/>
      <c r="LEN65" s="84"/>
      <c r="LEO65" s="84"/>
      <c r="LEP65" s="84"/>
      <c r="LEQ65" s="84"/>
      <c r="LER65" s="84"/>
      <c r="LES65" s="84"/>
      <c r="LET65" s="84"/>
      <c r="LEU65" s="84"/>
      <c r="LEV65" s="84"/>
      <c r="LEW65" s="84"/>
      <c r="LEX65" s="84"/>
      <c r="LEY65" s="84"/>
      <c r="LEZ65" s="84"/>
      <c r="LFA65" s="84"/>
      <c r="LFB65" s="84"/>
      <c r="LFC65" s="84"/>
      <c r="LFD65" s="84"/>
      <c r="LFE65" s="84"/>
      <c r="LFF65" s="84"/>
      <c r="LFG65" s="84"/>
      <c r="LFH65" s="84"/>
      <c r="LFI65" s="84"/>
      <c r="LFJ65" s="84"/>
      <c r="LFK65" s="84"/>
      <c r="LFL65" s="84"/>
      <c r="LFM65" s="84"/>
      <c r="LFN65" s="84"/>
      <c r="LFO65" s="84"/>
      <c r="LFP65" s="84"/>
      <c r="LFQ65" s="84"/>
      <c r="LFR65" s="84"/>
      <c r="LFS65" s="84"/>
      <c r="LFT65" s="84"/>
      <c r="LFU65" s="84"/>
      <c r="LFV65" s="84"/>
      <c r="LFW65" s="84"/>
      <c r="LFX65" s="84"/>
      <c r="LFY65" s="84"/>
      <c r="LFZ65" s="84"/>
      <c r="LGA65" s="84"/>
      <c r="LGB65" s="84"/>
      <c r="LGC65" s="84"/>
      <c r="LGD65" s="84"/>
      <c r="LGE65" s="84"/>
      <c r="LGF65" s="84"/>
      <c r="LGG65" s="84"/>
      <c r="LGH65" s="84"/>
      <c r="LGI65" s="84"/>
      <c r="LGJ65" s="84"/>
      <c r="LGK65" s="84"/>
      <c r="LGL65" s="84"/>
      <c r="LGM65" s="84"/>
      <c r="LGN65" s="84"/>
      <c r="LGO65" s="84"/>
      <c r="LGP65" s="84"/>
      <c r="LGQ65" s="84"/>
      <c r="LGR65" s="84"/>
      <c r="LGS65" s="84"/>
      <c r="LGT65" s="84"/>
      <c r="LGU65" s="84"/>
      <c r="LGV65" s="84"/>
      <c r="LGW65" s="84"/>
      <c r="LGX65" s="84"/>
      <c r="LGY65" s="84"/>
      <c r="LGZ65" s="84"/>
      <c r="LHA65" s="84"/>
      <c r="LHB65" s="84"/>
      <c r="LHC65" s="84"/>
      <c r="LHD65" s="84"/>
      <c r="LHE65" s="84"/>
      <c r="LHF65" s="84"/>
      <c r="LHG65" s="84"/>
      <c r="LHH65" s="84"/>
      <c r="LHI65" s="84"/>
      <c r="LHJ65" s="84"/>
      <c r="LHK65" s="84"/>
      <c r="LHL65" s="84"/>
      <c r="LHM65" s="84"/>
      <c r="LHN65" s="84"/>
      <c r="LHO65" s="84"/>
      <c r="LHP65" s="84"/>
      <c r="LHQ65" s="84"/>
      <c r="LHR65" s="84"/>
      <c r="LHS65" s="84"/>
      <c r="LHT65" s="84"/>
      <c r="LHU65" s="84"/>
      <c r="LHV65" s="84"/>
      <c r="LHW65" s="84"/>
      <c r="LHX65" s="84"/>
      <c r="LHY65" s="84"/>
      <c r="LHZ65" s="84"/>
      <c r="LIA65" s="84"/>
      <c r="LIB65" s="84"/>
      <c r="LIC65" s="84"/>
      <c r="LID65" s="84"/>
      <c r="LIE65" s="84"/>
      <c r="LIF65" s="84"/>
      <c r="LIG65" s="84"/>
      <c r="LIH65" s="84"/>
      <c r="LII65" s="84"/>
      <c r="LIJ65" s="84"/>
      <c r="LIK65" s="84"/>
      <c r="LIL65" s="84"/>
      <c r="LIM65" s="84"/>
      <c r="LIN65" s="84"/>
      <c r="LIO65" s="84"/>
      <c r="LIP65" s="84"/>
      <c r="LIQ65" s="84"/>
      <c r="LIR65" s="84"/>
      <c r="LIS65" s="84"/>
      <c r="LIT65" s="84"/>
      <c r="LIU65" s="84"/>
      <c r="LIV65" s="84"/>
      <c r="LIW65" s="84"/>
      <c r="LIX65" s="84"/>
      <c r="LIY65" s="84"/>
      <c r="LIZ65" s="84"/>
      <c r="LJA65" s="84"/>
      <c r="LJB65" s="84"/>
      <c r="LJC65" s="84"/>
      <c r="LJD65" s="84"/>
      <c r="LJE65" s="84"/>
      <c r="LJF65" s="84"/>
      <c r="LJG65" s="84"/>
      <c r="LJH65" s="84"/>
      <c r="LJI65" s="84"/>
      <c r="LJJ65" s="84"/>
      <c r="LJK65" s="84"/>
      <c r="LJL65" s="84"/>
      <c r="LJM65" s="84"/>
      <c r="LJN65" s="84"/>
      <c r="LJO65" s="84"/>
      <c r="LJP65" s="84"/>
      <c r="LJQ65" s="84"/>
      <c r="LJR65" s="84"/>
      <c r="LJS65" s="84"/>
      <c r="LJT65" s="84"/>
      <c r="LJU65" s="84"/>
      <c r="LJV65" s="84"/>
      <c r="LJW65" s="84"/>
      <c r="LJX65" s="84"/>
      <c r="LJY65" s="84"/>
      <c r="LJZ65" s="84"/>
      <c r="LKA65" s="84"/>
      <c r="LKB65" s="84"/>
      <c r="LKC65" s="84"/>
      <c r="LKD65" s="84"/>
      <c r="LKE65" s="84"/>
      <c r="LKF65" s="84"/>
      <c r="LKG65" s="84"/>
      <c r="LKH65" s="84"/>
      <c r="LKI65" s="84"/>
      <c r="LKJ65" s="84"/>
      <c r="LKK65" s="84"/>
      <c r="LKL65" s="84"/>
      <c r="LKM65" s="84"/>
      <c r="LKN65" s="84"/>
      <c r="LKO65" s="84"/>
      <c r="LKP65" s="84"/>
      <c r="LKQ65" s="84"/>
      <c r="LKR65" s="84"/>
      <c r="LKS65" s="84"/>
      <c r="LKT65" s="84"/>
      <c r="LKU65" s="84"/>
      <c r="LKV65" s="84"/>
      <c r="LKW65" s="84"/>
      <c r="LKX65" s="84"/>
      <c r="LKY65" s="84"/>
      <c r="LKZ65" s="84"/>
      <c r="LLA65" s="84"/>
      <c r="LLB65" s="84"/>
      <c r="LLC65" s="84"/>
      <c r="LLD65" s="84"/>
      <c r="LLE65" s="84"/>
      <c r="LLF65" s="84"/>
      <c r="LLG65" s="84"/>
      <c r="LLH65" s="84"/>
      <c r="LLI65" s="84"/>
      <c r="LLJ65" s="84"/>
      <c r="LLK65" s="84"/>
      <c r="LLL65" s="84"/>
      <c r="LLM65" s="84"/>
      <c r="LLN65" s="84"/>
      <c r="LLO65" s="84"/>
      <c r="LLP65" s="84"/>
      <c r="LLQ65" s="84"/>
      <c r="LLR65" s="84"/>
      <c r="LLS65" s="84"/>
      <c r="LLT65" s="84"/>
      <c r="LLU65" s="84"/>
      <c r="LLV65" s="84"/>
      <c r="LLW65" s="84"/>
      <c r="LLX65" s="84"/>
      <c r="LLY65" s="84"/>
      <c r="LLZ65" s="84"/>
      <c r="LMA65" s="84"/>
      <c r="LMB65" s="84"/>
      <c r="LMC65" s="84"/>
      <c r="LMD65" s="84"/>
      <c r="LME65" s="84"/>
      <c r="LMF65" s="84"/>
      <c r="LMG65" s="84"/>
      <c r="LMH65" s="84"/>
      <c r="LMI65" s="84"/>
      <c r="LMJ65" s="84"/>
      <c r="LMK65" s="84"/>
      <c r="LML65" s="84"/>
      <c r="LMM65" s="84"/>
      <c r="LMN65" s="84"/>
      <c r="LMO65" s="84"/>
      <c r="LMP65" s="84"/>
      <c r="LMQ65" s="84"/>
      <c r="LMR65" s="84"/>
      <c r="LMS65" s="84"/>
      <c r="LMT65" s="84"/>
      <c r="LMU65" s="84"/>
      <c r="LMV65" s="84"/>
      <c r="LMW65" s="84"/>
      <c r="LMX65" s="84"/>
      <c r="LMY65" s="84"/>
      <c r="LMZ65" s="84"/>
      <c r="LNA65" s="84"/>
      <c r="LNB65" s="84"/>
      <c r="LNC65" s="84"/>
      <c r="LND65" s="84"/>
      <c r="LNE65" s="84"/>
      <c r="LNF65" s="84"/>
      <c r="LNG65" s="84"/>
      <c r="LNH65" s="84"/>
      <c r="LNI65" s="84"/>
      <c r="LNJ65" s="84"/>
      <c r="LNK65" s="84"/>
      <c r="LNL65" s="84"/>
      <c r="LNM65" s="84"/>
      <c r="LNN65" s="84"/>
      <c r="LNO65" s="84"/>
      <c r="LNP65" s="84"/>
      <c r="LNQ65" s="84"/>
      <c r="LNR65" s="84"/>
      <c r="LNS65" s="84"/>
      <c r="LNT65" s="84"/>
      <c r="LNU65" s="84"/>
      <c r="LNV65" s="84"/>
      <c r="LNW65" s="84"/>
      <c r="LNX65" s="84"/>
      <c r="LNY65" s="84"/>
      <c r="LNZ65" s="84"/>
      <c r="LOA65" s="84"/>
      <c r="LOB65" s="84"/>
      <c r="LOC65" s="84"/>
      <c r="LOD65" s="84"/>
      <c r="LOE65" s="84"/>
      <c r="LOF65" s="84"/>
      <c r="LOG65" s="84"/>
      <c r="LOH65" s="84"/>
      <c r="LOI65" s="84"/>
      <c r="LOJ65" s="84"/>
      <c r="LOK65" s="84"/>
      <c r="LOL65" s="84"/>
      <c r="LOM65" s="84"/>
      <c r="LON65" s="84"/>
      <c r="LOO65" s="84"/>
      <c r="LOP65" s="84"/>
      <c r="LOQ65" s="84"/>
      <c r="LOR65" s="84"/>
      <c r="LOS65" s="84"/>
      <c r="LOT65" s="84"/>
      <c r="LOU65" s="84"/>
      <c r="LOV65" s="84"/>
      <c r="LOW65" s="84"/>
      <c r="LOX65" s="84"/>
      <c r="LOY65" s="84"/>
      <c r="LOZ65" s="84"/>
      <c r="LPA65" s="84"/>
      <c r="LPB65" s="84"/>
      <c r="LPC65" s="84"/>
      <c r="LPD65" s="84"/>
      <c r="LPE65" s="84"/>
      <c r="LPF65" s="84"/>
      <c r="LPG65" s="84"/>
      <c r="LPH65" s="84"/>
      <c r="LPI65" s="84"/>
      <c r="LPJ65" s="84"/>
      <c r="LPK65" s="84"/>
      <c r="LPL65" s="84"/>
      <c r="LPM65" s="84"/>
      <c r="LPN65" s="84"/>
      <c r="LPO65" s="84"/>
      <c r="LPP65" s="84"/>
      <c r="LPQ65" s="84"/>
      <c r="LPR65" s="84"/>
      <c r="LPS65" s="84"/>
      <c r="LPT65" s="84"/>
      <c r="LPU65" s="84"/>
      <c r="LPV65" s="84"/>
      <c r="LPW65" s="84"/>
      <c r="LPX65" s="84"/>
      <c r="LPY65" s="84"/>
      <c r="LPZ65" s="84"/>
      <c r="LQA65" s="84"/>
      <c r="LQB65" s="84"/>
      <c r="LQC65" s="84"/>
      <c r="LQD65" s="84"/>
      <c r="LQE65" s="84"/>
      <c r="LQF65" s="84"/>
      <c r="LQG65" s="84"/>
      <c r="LQH65" s="84"/>
      <c r="LQI65" s="84"/>
      <c r="LQJ65" s="84"/>
      <c r="LQK65" s="84"/>
      <c r="LQL65" s="84"/>
      <c r="LQM65" s="84"/>
      <c r="LQN65" s="84"/>
      <c r="LQO65" s="84"/>
      <c r="LQP65" s="84"/>
      <c r="LQQ65" s="84"/>
      <c r="LQR65" s="84"/>
      <c r="LQS65" s="84"/>
      <c r="LQT65" s="84"/>
      <c r="LQU65" s="84"/>
      <c r="LQV65" s="84"/>
      <c r="LQW65" s="84"/>
      <c r="LQX65" s="84"/>
      <c r="LQY65" s="84"/>
      <c r="LQZ65" s="84"/>
      <c r="LRA65" s="84"/>
      <c r="LRB65" s="84"/>
      <c r="LRC65" s="84"/>
      <c r="LRD65" s="84"/>
      <c r="LRE65" s="84"/>
      <c r="LRF65" s="84"/>
      <c r="LRG65" s="84"/>
      <c r="LRH65" s="84"/>
      <c r="LRI65" s="84"/>
      <c r="LRJ65" s="84"/>
      <c r="LRK65" s="84"/>
      <c r="LRL65" s="84"/>
      <c r="LRM65" s="84"/>
      <c r="LRN65" s="84"/>
      <c r="LRO65" s="84"/>
      <c r="LRP65" s="84"/>
      <c r="LRQ65" s="84"/>
      <c r="LRR65" s="84"/>
      <c r="LRS65" s="84"/>
      <c r="LRT65" s="84"/>
      <c r="LRU65" s="84"/>
      <c r="LRV65" s="84"/>
      <c r="LRW65" s="84"/>
      <c r="LRX65" s="84"/>
      <c r="LRY65" s="84"/>
      <c r="LRZ65" s="84"/>
      <c r="LSA65" s="84"/>
      <c r="LSB65" s="84"/>
      <c r="LSC65" s="84"/>
      <c r="LSD65" s="84"/>
      <c r="LSE65" s="84"/>
      <c r="LSF65" s="84"/>
      <c r="LSG65" s="84"/>
      <c r="LSH65" s="84"/>
      <c r="LSI65" s="84"/>
      <c r="LSJ65" s="84"/>
      <c r="LSK65" s="84"/>
      <c r="LSL65" s="84"/>
      <c r="LSM65" s="84"/>
      <c r="LSN65" s="84"/>
      <c r="LSO65" s="84"/>
      <c r="LSP65" s="84"/>
      <c r="LSQ65" s="84"/>
      <c r="LSR65" s="84"/>
      <c r="LSS65" s="84"/>
      <c r="LST65" s="84"/>
      <c r="LSU65" s="84"/>
      <c r="LSV65" s="84"/>
      <c r="LSW65" s="84"/>
      <c r="LSX65" s="84"/>
      <c r="LSY65" s="84"/>
      <c r="LSZ65" s="84"/>
      <c r="LTA65" s="84"/>
      <c r="LTB65" s="84"/>
      <c r="LTC65" s="84"/>
      <c r="LTD65" s="84"/>
      <c r="LTE65" s="84"/>
      <c r="LTF65" s="84"/>
      <c r="LTG65" s="84"/>
      <c r="LTH65" s="84"/>
      <c r="LTI65" s="84"/>
      <c r="LTJ65" s="84"/>
      <c r="LTK65" s="84"/>
      <c r="LTL65" s="84"/>
      <c r="LTM65" s="84"/>
      <c r="LTN65" s="84"/>
      <c r="LTO65" s="84"/>
      <c r="LTP65" s="84"/>
      <c r="LTQ65" s="84"/>
      <c r="LTR65" s="84"/>
      <c r="LTS65" s="84"/>
      <c r="LTT65" s="84"/>
      <c r="LTU65" s="84"/>
      <c r="LTV65" s="84"/>
      <c r="LTW65" s="84"/>
      <c r="LTX65" s="84"/>
      <c r="LTY65" s="84"/>
      <c r="LTZ65" s="84"/>
      <c r="LUA65" s="84"/>
      <c r="LUB65" s="84"/>
      <c r="LUC65" s="84"/>
      <c r="LUD65" s="84"/>
      <c r="LUE65" s="84"/>
      <c r="LUF65" s="84"/>
      <c r="LUG65" s="84"/>
      <c r="LUH65" s="84"/>
      <c r="LUI65" s="84"/>
      <c r="LUJ65" s="84"/>
      <c r="LUK65" s="84"/>
      <c r="LUL65" s="84"/>
      <c r="LUM65" s="84"/>
      <c r="LUN65" s="84"/>
      <c r="LUO65" s="84"/>
      <c r="LUP65" s="84"/>
      <c r="LUQ65" s="84"/>
      <c r="LUR65" s="84"/>
      <c r="LUS65" s="84"/>
      <c r="LUT65" s="84"/>
      <c r="LUU65" s="84"/>
      <c r="LUV65" s="84"/>
      <c r="LUW65" s="84"/>
      <c r="LUX65" s="84"/>
      <c r="LUY65" s="84"/>
      <c r="LUZ65" s="84"/>
      <c r="LVA65" s="84"/>
      <c r="LVB65" s="84"/>
      <c r="LVC65" s="84"/>
      <c r="LVD65" s="84"/>
      <c r="LVE65" s="84"/>
      <c r="LVF65" s="84"/>
      <c r="LVG65" s="84"/>
      <c r="LVH65" s="84"/>
      <c r="LVI65" s="84"/>
      <c r="LVJ65" s="84"/>
      <c r="LVK65" s="84"/>
      <c r="LVL65" s="84"/>
      <c r="LVM65" s="84"/>
      <c r="LVN65" s="84"/>
      <c r="LVO65" s="84"/>
      <c r="LVP65" s="84"/>
      <c r="LVQ65" s="84"/>
      <c r="LVR65" s="84"/>
      <c r="LVS65" s="84"/>
      <c r="LVT65" s="84"/>
      <c r="LVU65" s="84"/>
      <c r="LVV65" s="84"/>
      <c r="LVW65" s="84"/>
      <c r="LVX65" s="84"/>
      <c r="LVY65" s="84"/>
      <c r="LVZ65" s="84"/>
      <c r="LWA65" s="84"/>
      <c r="LWB65" s="84"/>
      <c r="LWC65" s="84"/>
      <c r="LWD65" s="84"/>
      <c r="LWE65" s="84"/>
      <c r="LWF65" s="84"/>
      <c r="LWG65" s="84"/>
      <c r="LWH65" s="84"/>
      <c r="LWI65" s="84"/>
      <c r="LWJ65" s="84"/>
      <c r="LWK65" s="84"/>
      <c r="LWL65" s="84"/>
      <c r="LWM65" s="84"/>
      <c r="LWN65" s="84"/>
      <c r="LWO65" s="84"/>
      <c r="LWP65" s="84"/>
      <c r="LWQ65" s="84"/>
      <c r="LWR65" s="84"/>
      <c r="LWS65" s="84"/>
      <c r="LWT65" s="84"/>
      <c r="LWU65" s="84"/>
      <c r="LWV65" s="84"/>
      <c r="LWW65" s="84"/>
      <c r="LWX65" s="84"/>
      <c r="LWY65" s="84"/>
      <c r="LWZ65" s="84"/>
      <c r="LXA65" s="84"/>
      <c r="LXB65" s="84"/>
      <c r="LXC65" s="84"/>
      <c r="LXD65" s="84"/>
      <c r="LXE65" s="84"/>
      <c r="LXF65" s="84"/>
      <c r="LXG65" s="84"/>
      <c r="LXH65" s="84"/>
      <c r="LXI65" s="84"/>
      <c r="LXJ65" s="84"/>
      <c r="LXK65" s="84"/>
      <c r="LXL65" s="84"/>
      <c r="LXM65" s="84"/>
      <c r="LXN65" s="84"/>
      <c r="LXO65" s="84"/>
      <c r="LXP65" s="84"/>
      <c r="LXQ65" s="84"/>
      <c r="LXR65" s="84"/>
      <c r="LXS65" s="84"/>
      <c r="LXT65" s="84"/>
      <c r="LXU65" s="84"/>
      <c r="LXV65" s="84"/>
      <c r="LXW65" s="84"/>
      <c r="LXX65" s="84"/>
      <c r="LXY65" s="84"/>
      <c r="LXZ65" s="84"/>
      <c r="LYA65" s="84"/>
      <c r="LYB65" s="84"/>
      <c r="LYC65" s="84"/>
      <c r="LYD65" s="84"/>
      <c r="LYE65" s="84"/>
      <c r="LYF65" s="84"/>
      <c r="LYG65" s="84"/>
      <c r="LYH65" s="84"/>
      <c r="LYI65" s="84"/>
      <c r="LYJ65" s="84"/>
      <c r="LYK65" s="84"/>
      <c r="LYL65" s="84"/>
      <c r="LYM65" s="84"/>
      <c r="LYN65" s="84"/>
      <c r="LYO65" s="84"/>
      <c r="LYP65" s="84"/>
      <c r="LYQ65" s="84"/>
      <c r="LYR65" s="84"/>
      <c r="LYS65" s="84"/>
      <c r="LYT65" s="84"/>
      <c r="LYU65" s="84"/>
      <c r="LYV65" s="84"/>
      <c r="LYW65" s="84"/>
      <c r="LYX65" s="84"/>
      <c r="LYY65" s="84"/>
      <c r="LYZ65" s="84"/>
      <c r="LZA65" s="84"/>
      <c r="LZB65" s="84"/>
      <c r="LZC65" s="84"/>
      <c r="LZD65" s="84"/>
      <c r="LZE65" s="84"/>
      <c r="LZF65" s="84"/>
      <c r="LZG65" s="84"/>
      <c r="LZH65" s="84"/>
      <c r="LZI65" s="84"/>
      <c r="LZJ65" s="84"/>
      <c r="LZK65" s="84"/>
      <c r="LZL65" s="84"/>
      <c r="LZM65" s="84"/>
      <c r="LZN65" s="84"/>
      <c r="LZO65" s="84"/>
      <c r="LZP65" s="84"/>
      <c r="LZQ65" s="84"/>
      <c r="LZR65" s="84"/>
      <c r="LZS65" s="84"/>
      <c r="LZT65" s="84"/>
      <c r="LZU65" s="84"/>
      <c r="LZV65" s="84"/>
      <c r="LZW65" s="84"/>
      <c r="LZX65" s="84"/>
      <c r="LZY65" s="84"/>
      <c r="LZZ65" s="84"/>
      <c r="MAA65" s="84"/>
      <c r="MAB65" s="84"/>
      <c r="MAC65" s="84"/>
      <c r="MAD65" s="84"/>
      <c r="MAE65" s="84"/>
      <c r="MAF65" s="84"/>
      <c r="MAG65" s="84"/>
      <c r="MAH65" s="84"/>
      <c r="MAI65" s="84"/>
      <c r="MAJ65" s="84"/>
      <c r="MAK65" s="84"/>
      <c r="MAL65" s="84"/>
      <c r="MAM65" s="84"/>
      <c r="MAN65" s="84"/>
      <c r="MAO65" s="84"/>
      <c r="MAP65" s="84"/>
      <c r="MAQ65" s="84"/>
      <c r="MAR65" s="84"/>
      <c r="MAS65" s="84"/>
      <c r="MAT65" s="84"/>
      <c r="MAU65" s="84"/>
      <c r="MAV65" s="84"/>
      <c r="MAW65" s="84"/>
      <c r="MAX65" s="84"/>
      <c r="MAY65" s="84"/>
      <c r="MAZ65" s="84"/>
      <c r="MBA65" s="84"/>
      <c r="MBB65" s="84"/>
      <c r="MBC65" s="84"/>
      <c r="MBD65" s="84"/>
      <c r="MBE65" s="84"/>
      <c r="MBF65" s="84"/>
      <c r="MBG65" s="84"/>
      <c r="MBH65" s="84"/>
      <c r="MBI65" s="84"/>
      <c r="MBJ65" s="84"/>
      <c r="MBK65" s="84"/>
      <c r="MBL65" s="84"/>
      <c r="MBM65" s="84"/>
      <c r="MBN65" s="84"/>
      <c r="MBO65" s="84"/>
      <c r="MBP65" s="84"/>
      <c r="MBQ65" s="84"/>
      <c r="MBR65" s="84"/>
      <c r="MBS65" s="84"/>
      <c r="MBT65" s="84"/>
      <c r="MBU65" s="84"/>
      <c r="MBV65" s="84"/>
      <c r="MBW65" s="84"/>
      <c r="MBX65" s="84"/>
      <c r="MBY65" s="84"/>
      <c r="MBZ65" s="84"/>
      <c r="MCA65" s="84"/>
      <c r="MCB65" s="84"/>
      <c r="MCC65" s="84"/>
      <c r="MCD65" s="84"/>
      <c r="MCE65" s="84"/>
      <c r="MCF65" s="84"/>
      <c r="MCG65" s="84"/>
      <c r="MCH65" s="84"/>
      <c r="MCI65" s="84"/>
      <c r="MCJ65" s="84"/>
      <c r="MCK65" s="84"/>
      <c r="MCL65" s="84"/>
      <c r="MCM65" s="84"/>
      <c r="MCN65" s="84"/>
      <c r="MCO65" s="84"/>
      <c r="MCP65" s="84"/>
      <c r="MCQ65" s="84"/>
      <c r="MCR65" s="84"/>
      <c r="MCS65" s="84"/>
      <c r="MCT65" s="84"/>
      <c r="MCU65" s="84"/>
      <c r="MCV65" s="84"/>
      <c r="MCW65" s="84"/>
      <c r="MCX65" s="84"/>
      <c r="MCY65" s="84"/>
      <c r="MCZ65" s="84"/>
      <c r="MDA65" s="84"/>
      <c r="MDB65" s="84"/>
      <c r="MDC65" s="84"/>
      <c r="MDD65" s="84"/>
      <c r="MDE65" s="84"/>
      <c r="MDF65" s="84"/>
      <c r="MDG65" s="84"/>
      <c r="MDH65" s="84"/>
      <c r="MDI65" s="84"/>
      <c r="MDJ65" s="84"/>
      <c r="MDK65" s="84"/>
      <c r="MDL65" s="84"/>
      <c r="MDM65" s="84"/>
      <c r="MDN65" s="84"/>
      <c r="MDO65" s="84"/>
      <c r="MDP65" s="84"/>
      <c r="MDQ65" s="84"/>
      <c r="MDR65" s="84"/>
      <c r="MDS65" s="84"/>
      <c r="MDT65" s="84"/>
      <c r="MDU65" s="84"/>
      <c r="MDV65" s="84"/>
      <c r="MDW65" s="84"/>
      <c r="MDX65" s="84"/>
      <c r="MDY65" s="84"/>
      <c r="MDZ65" s="84"/>
      <c r="MEA65" s="84"/>
      <c r="MEB65" s="84"/>
      <c r="MEC65" s="84"/>
      <c r="MED65" s="84"/>
      <c r="MEE65" s="84"/>
      <c r="MEF65" s="84"/>
      <c r="MEG65" s="84"/>
      <c r="MEH65" s="84"/>
      <c r="MEI65" s="84"/>
      <c r="MEJ65" s="84"/>
      <c r="MEK65" s="84"/>
      <c r="MEL65" s="84"/>
      <c r="MEM65" s="84"/>
      <c r="MEN65" s="84"/>
      <c r="MEO65" s="84"/>
      <c r="MEP65" s="84"/>
      <c r="MEQ65" s="84"/>
      <c r="MER65" s="84"/>
      <c r="MES65" s="84"/>
      <c r="MET65" s="84"/>
      <c r="MEU65" s="84"/>
      <c r="MEV65" s="84"/>
      <c r="MEW65" s="84"/>
      <c r="MEX65" s="84"/>
      <c r="MEY65" s="84"/>
      <c r="MEZ65" s="84"/>
      <c r="MFA65" s="84"/>
      <c r="MFB65" s="84"/>
      <c r="MFC65" s="84"/>
      <c r="MFD65" s="84"/>
      <c r="MFE65" s="84"/>
      <c r="MFF65" s="84"/>
      <c r="MFG65" s="84"/>
      <c r="MFH65" s="84"/>
      <c r="MFI65" s="84"/>
      <c r="MFJ65" s="84"/>
      <c r="MFK65" s="84"/>
      <c r="MFL65" s="84"/>
      <c r="MFM65" s="84"/>
      <c r="MFN65" s="84"/>
      <c r="MFO65" s="84"/>
      <c r="MFP65" s="84"/>
      <c r="MFQ65" s="84"/>
      <c r="MFR65" s="84"/>
      <c r="MFS65" s="84"/>
      <c r="MFT65" s="84"/>
      <c r="MFU65" s="84"/>
      <c r="MFV65" s="84"/>
      <c r="MFW65" s="84"/>
      <c r="MFX65" s="84"/>
      <c r="MFY65" s="84"/>
      <c r="MFZ65" s="84"/>
      <c r="MGA65" s="84"/>
      <c r="MGB65" s="84"/>
      <c r="MGC65" s="84"/>
      <c r="MGD65" s="84"/>
      <c r="MGE65" s="84"/>
      <c r="MGF65" s="84"/>
      <c r="MGG65" s="84"/>
      <c r="MGH65" s="84"/>
      <c r="MGI65" s="84"/>
      <c r="MGJ65" s="84"/>
      <c r="MGK65" s="84"/>
      <c r="MGL65" s="84"/>
      <c r="MGM65" s="84"/>
      <c r="MGN65" s="84"/>
      <c r="MGO65" s="84"/>
      <c r="MGP65" s="84"/>
      <c r="MGQ65" s="84"/>
      <c r="MGR65" s="84"/>
      <c r="MGS65" s="84"/>
      <c r="MGT65" s="84"/>
      <c r="MGU65" s="84"/>
      <c r="MGV65" s="84"/>
      <c r="MGW65" s="84"/>
      <c r="MGX65" s="84"/>
      <c r="MGY65" s="84"/>
      <c r="MGZ65" s="84"/>
      <c r="MHA65" s="84"/>
      <c r="MHB65" s="84"/>
      <c r="MHC65" s="84"/>
      <c r="MHD65" s="84"/>
      <c r="MHE65" s="84"/>
      <c r="MHF65" s="84"/>
      <c r="MHG65" s="84"/>
      <c r="MHH65" s="84"/>
      <c r="MHI65" s="84"/>
      <c r="MHJ65" s="84"/>
      <c r="MHK65" s="84"/>
      <c r="MHL65" s="84"/>
      <c r="MHM65" s="84"/>
      <c r="MHN65" s="84"/>
      <c r="MHO65" s="84"/>
      <c r="MHP65" s="84"/>
      <c r="MHQ65" s="84"/>
      <c r="MHR65" s="84"/>
      <c r="MHS65" s="84"/>
      <c r="MHT65" s="84"/>
      <c r="MHU65" s="84"/>
      <c r="MHV65" s="84"/>
      <c r="MHW65" s="84"/>
      <c r="MHX65" s="84"/>
      <c r="MHY65" s="84"/>
      <c r="MHZ65" s="84"/>
      <c r="MIA65" s="84"/>
      <c r="MIB65" s="84"/>
      <c r="MIC65" s="84"/>
      <c r="MID65" s="84"/>
      <c r="MIE65" s="84"/>
      <c r="MIF65" s="84"/>
      <c r="MIG65" s="84"/>
      <c r="MIH65" s="84"/>
      <c r="MII65" s="84"/>
      <c r="MIJ65" s="84"/>
      <c r="MIK65" s="84"/>
      <c r="MIL65" s="84"/>
      <c r="MIM65" s="84"/>
      <c r="MIN65" s="84"/>
      <c r="MIO65" s="84"/>
      <c r="MIP65" s="84"/>
      <c r="MIQ65" s="84"/>
      <c r="MIR65" s="84"/>
      <c r="MIS65" s="84"/>
      <c r="MIT65" s="84"/>
      <c r="MIU65" s="84"/>
      <c r="MIV65" s="84"/>
      <c r="MIW65" s="84"/>
      <c r="MIX65" s="84"/>
      <c r="MIY65" s="84"/>
      <c r="MIZ65" s="84"/>
      <c r="MJA65" s="84"/>
      <c r="MJB65" s="84"/>
      <c r="MJC65" s="84"/>
      <c r="MJD65" s="84"/>
      <c r="MJE65" s="84"/>
      <c r="MJF65" s="84"/>
      <c r="MJG65" s="84"/>
      <c r="MJH65" s="84"/>
      <c r="MJI65" s="84"/>
      <c r="MJJ65" s="84"/>
      <c r="MJK65" s="84"/>
      <c r="MJL65" s="84"/>
      <c r="MJM65" s="84"/>
      <c r="MJN65" s="84"/>
      <c r="MJO65" s="84"/>
      <c r="MJP65" s="84"/>
      <c r="MJQ65" s="84"/>
      <c r="MJR65" s="84"/>
      <c r="MJS65" s="84"/>
      <c r="MJT65" s="84"/>
      <c r="MJU65" s="84"/>
      <c r="MJV65" s="84"/>
      <c r="MJW65" s="84"/>
      <c r="MJX65" s="84"/>
      <c r="MJY65" s="84"/>
      <c r="MJZ65" s="84"/>
      <c r="MKA65" s="84"/>
      <c r="MKB65" s="84"/>
      <c r="MKC65" s="84"/>
      <c r="MKD65" s="84"/>
      <c r="MKE65" s="84"/>
      <c r="MKF65" s="84"/>
      <c r="MKG65" s="84"/>
      <c r="MKH65" s="84"/>
      <c r="MKI65" s="84"/>
      <c r="MKJ65" s="84"/>
      <c r="MKK65" s="84"/>
      <c r="MKL65" s="84"/>
      <c r="MKM65" s="84"/>
      <c r="MKN65" s="84"/>
      <c r="MKO65" s="84"/>
      <c r="MKP65" s="84"/>
      <c r="MKQ65" s="84"/>
      <c r="MKR65" s="84"/>
      <c r="MKS65" s="84"/>
      <c r="MKT65" s="84"/>
      <c r="MKU65" s="84"/>
      <c r="MKV65" s="84"/>
      <c r="MKW65" s="84"/>
      <c r="MKX65" s="84"/>
      <c r="MKY65" s="84"/>
      <c r="MKZ65" s="84"/>
      <c r="MLA65" s="84"/>
      <c r="MLB65" s="84"/>
      <c r="MLC65" s="84"/>
      <c r="MLD65" s="84"/>
      <c r="MLE65" s="84"/>
      <c r="MLF65" s="84"/>
      <c r="MLG65" s="84"/>
      <c r="MLH65" s="84"/>
      <c r="MLI65" s="84"/>
      <c r="MLJ65" s="84"/>
      <c r="MLK65" s="84"/>
      <c r="MLL65" s="84"/>
      <c r="MLM65" s="84"/>
      <c r="MLN65" s="84"/>
      <c r="MLO65" s="84"/>
      <c r="MLP65" s="84"/>
      <c r="MLQ65" s="84"/>
      <c r="MLR65" s="84"/>
      <c r="MLS65" s="84"/>
      <c r="MLT65" s="84"/>
      <c r="MLU65" s="84"/>
      <c r="MLV65" s="84"/>
      <c r="MLW65" s="84"/>
      <c r="MLX65" s="84"/>
      <c r="MLY65" s="84"/>
      <c r="MLZ65" s="84"/>
      <c r="MMA65" s="84"/>
      <c r="MMB65" s="84"/>
      <c r="MMC65" s="84"/>
      <c r="MMD65" s="84"/>
      <c r="MME65" s="84"/>
      <c r="MMF65" s="84"/>
      <c r="MMG65" s="84"/>
      <c r="MMH65" s="84"/>
      <c r="MMI65" s="84"/>
      <c r="MMJ65" s="84"/>
      <c r="MMK65" s="84"/>
      <c r="MML65" s="84"/>
      <c r="MMM65" s="84"/>
      <c r="MMN65" s="84"/>
      <c r="MMO65" s="84"/>
      <c r="MMP65" s="84"/>
      <c r="MMQ65" s="84"/>
      <c r="MMR65" s="84"/>
      <c r="MMS65" s="84"/>
      <c r="MMT65" s="84"/>
      <c r="MMU65" s="84"/>
      <c r="MMV65" s="84"/>
      <c r="MMW65" s="84"/>
      <c r="MMX65" s="84"/>
      <c r="MMY65" s="84"/>
      <c r="MMZ65" s="84"/>
      <c r="MNA65" s="84"/>
      <c r="MNB65" s="84"/>
      <c r="MNC65" s="84"/>
      <c r="MND65" s="84"/>
      <c r="MNE65" s="84"/>
      <c r="MNF65" s="84"/>
      <c r="MNG65" s="84"/>
      <c r="MNH65" s="84"/>
      <c r="MNI65" s="84"/>
      <c r="MNJ65" s="84"/>
      <c r="MNK65" s="84"/>
      <c r="MNL65" s="84"/>
      <c r="MNM65" s="84"/>
      <c r="MNN65" s="84"/>
      <c r="MNO65" s="84"/>
      <c r="MNP65" s="84"/>
      <c r="MNQ65" s="84"/>
      <c r="MNR65" s="84"/>
      <c r="MNS65" s="84"/>
      <c r="MNT65" s="84"/>
      <c r="MNU65" s="84"/>
      <c r="MNV65" s="84"/>
      <c r="MNW65" s="84"/>
      <c r="MNX65" s="84"/>
      <c r="MNY65" s="84"/>
      <c r="MNZ65" s="84"/>
      <c r="MOA65" s="84"/>
      <c r="MOB65" s="84"/>
      <c r="MOC65" s="84"/>
      <c r="MOD65" s="84"/>
      <c r="MOE65" s="84"/>
      <c r="MOF65" s="84"/>
      <c r="MOG65" s="84"/>
      <c r="MOH65" s="84"/>
      <c r="MOI65" s="84"/>
      <c r="MOJ65" s="84"/>
      <c r="MOK65" s="84"/>
      <c r="MOL65" s="84"/>
      <c r="MOM65" s="84"/>
      <c r="MON65" s="84"/>
      <c r="MOO65" s="84"/>
      <c r="MOP65" s="84"/>
      <c r="MOQ65" s="84"/>
      <c r="MOR65" s="84"/>
      <c r="MOS65" s="84"/>
      <c r="MOT65" s="84"/>
      <c r="MOU65" s="84"/>
      <c r="MOV65" s="84"/>
      <c r="MOW65" s="84"/>
      <c r="MOX65" s="84"/>
      <c r="MOY65" s="84"/>
      <c r="MOZ65" s="84"/>
      <c r="MPA65" s="84"/>
      <c r="MPB65" s="84"/>
      <c r="MPC65" s="84"/>
      <c r="MPD65" s="84"/>
      <c r="MPE65" s="84"/>
      <c r="MPF65" s="84"/>
      <c r="MPG65" s="84"/>
      <c r="MPH65" s="84"/>
      <c r="MPI65" s="84"/>
      <c r="MPJ65" s="84"/>
      <c r="MPK65" s="84"/>
      <c r="MPL65" s="84"/>
      <c r="MPM65" s="84"/>
      <c r="MPN65" s="84"/>
      <c r="MPO65" s="84"/>
      <c r="MPP65" s="84"/>
      <c r="MPQ65" s="84"/>
      <c r="MPR65" s="84"/>
      <c r="MPS65" s="84"/>
      <c r="MPT65" s="84"/>
      <c r="MPU65" s="84"/>
      <c r="MPV65" s="84"/>
      <c r="MPW65" s="84"/>
      <c r="MPX65" s="84"/>
      <c r="MPY65" s="84"/>
      <c r="MPZ65" s="84"/>
      <c r="MQA65" s="84"/>
      <c r="MQB65" s="84"/>
      <c r="MQC65" s="84"/>
      <c r="MQD65" s="84"/>
      <c r="MQE65" s="84"/>
      <c r="MQF65" s="84"/>
      <c r="MQG65" s="84"/>
      <c r="MQH65" s="84"/>
      <c r="MQI65" s="84"/>
      <c r="MQJ65" s="84"/>
      <c r="MQK65" s="84"/>
      <c r="MQL65" s="84"/>
      <c r="MQM65" s="84"/>
      <c r="MQN65" s="84"/>
      <c r="MQO65" s="84"/>
      <c r="MQP65" s="84"/>
      <c r="MQQ65" s="84"/>
      <c r="MQR65" s="84"/>
      <c r="MQS65" s="84"/>
      <c r="MQT65" s="84"/>
      <c r="MQU65" s="84"/>
      <c r="MQV65" s="84"/>
      <c r="MQW65" s="84"/>
      <c r="MQX65" s="84"/>
      <c r="MQY65" s="84"/>
      <c r="MQZ65" s="84"/>
      <c r="MRA65" s="84"/>
      <c r="MRB65" s="84"/>
      <c r="MRC65" s="84"/>
      <c r="MRD65" s="84"/>
      <c r="MRE65" s="84"/>
      <c r="MRF65" s="84"/>
      <c r="MRG65" s="84"/>
      <c r="MRH65" s="84"/>
      <c r="MRI65" s="84"/>
      <c r="MRJ65" s="84"/>
      <c r="MRK65" s="84"/>
      <c r="MRL65" s="84"/>
      <c r="MRM65" s="84"/>
      <c r="MRN65" s="84"/>
      <c r="MRO65" s="84"/>
      <c r="MRP65" s="84"/>
      <c r="MRQ65" s="84"/>
      <c r="MRR65" s="84"/>
      <c r="MRS65" s="84"/>
      <c r="MRT65" s="84"/>
      <c r="MRU65" s="84"/>
      <c r="MRV65" s="84"/>
      <c r="MRW65" s="84"/>
      <c r="MRX65" s="84"/>
      <c r="MRY65" s="84"/>
      <c r="MRZ65" s="84"/>
      <c r="MSA65" s="84"/>
      <c r="MSB65" s="84"/>
      <c r="MSC65" s="84"/>
      <c r="MSD65" s="84"/>
      <c r="MSE65" s="84"/>
      <c r="MSF65" s="84"/>
      <c r="MSG65" s="84"/>
      <c r="MSH65" s="84"/>
      <c r="MSI65" s="84"/>
      <c r="MSJ65" s="84"/>
      <c r="MSK65" s="84"/>
      <c r="MSL65" s="84"/>
      <c r="MSM65" s="84"/>
      <c r="MSN65" s="84"/>
      <c r="MSO65" s="84"/>
      <c r="MSP65" s="84"/>
      <c r="MSQ65" s="84"/>
      <c r="MSR65" s="84"/>
      <c r="MSS65" s="84"/>
      <c r="MST65" s="84"/>
      <c r="MSU65" s="84"/>
      <c r="MSV65" s="84"/>
      <c r="MSW65" s="84"/>
      <c r="MSX65" s="84"/>
      <c r="MSY65" s="84"/>
      <c r="MSZ65" s="84"/>
      <c r="MTA65" s="84"/>
      <c r="MTB65" s="84"/>
      <c r="MTC65" s="84"/>
      <c r="MTD65" s="84"/>
      <c r="MTE65" s="84"/>
      <c r="MTF65" s="84"/>
      <c r="MTG65" s="84"/>
      <c r="MTH65" s="84"/>
      <c r="MTI65" s="84"/>
      <c r="MTJ65" s="84"/>
      <c r="MTK65" s="84"/>
      <c r="MTL65" s="84"/>
      <c r="MTM65" s="84"/>
      <c r="MTN65" s="84"/>
      <c r="MTO65" s="84"/>
      <c r="MTP65" s="84"/>
      <c r="MTQ65" s="84"/>
      <c r="MTR65" s="84"/>
      <c r="MTS65" s="84"/>
      <c r="MTT65" s="84"/>
      <c r="MTU65" s="84"/>
      <c r="MTV65" s="84"/>
      <c r="MTW65" s="84"/>
      <c r="MTX65" s="84"/>
      <c r="MTY65" s="84"/>
      <c r="MTZ65" s="84"/>
      <c r="MUA65" s="84"/>
      <c r="MUB65" s="84"/>
      <c r="MUC65" s="84"/>
      <c r="MUD65" s="84"/>
      <c r="MUE65" s="84"/>
      <c r="MUF65" s="84"/>
      <c r="MUG65" s="84"/>
      <c r="MUH65" s="84"/>
      <c r="MUI65" s="84"/>
      <c r="MUJ65" s="84"/>
      <c r="MUK65" s="84"/>
      <c r="MUL65" s="84"/>
      <c r="MUM65" s="84"/>
      <c r="MUN65" s="84"/>
      <c r="MUO65" s="84"/>
      <c r="MUP65" s="84"/>
      <c r="MUQ65" s="84"/>
      <c r="MUR65" s="84"/>
      <c r="MUS65" s="84"/>
      <c r="MUT65" s="84"/>
      <c r="MUU65" s="84"/>
      <c r="MUV65" s="84"/>
      <c r="MUW65" s="84"/>
      <c r="MUX65" s="84"/>
      <c r="MUY65" s="84"/>
      <c r="MUZ65" s="84"/>
      <c r="MVA65" s="84"/>
      <c r="MVB65" s="84"/>
      <c r="MVC65" s="84"/>
      <c r="MVD65" s="84"/>
      <c r="MVE65" s="84"/>
      <c r="MVF65" s="84"/>
      <c r="MVG65" s="84"/>
      <c r="MVH65" s="84"/>
      <c r="MVI65" s="84"/>
      <c r="MVJ65" s="84"/>
      <c r="MVK65" s="84"/>
      <c r="MVL65" s="84"/>
      <c r="MVM65" s="84"/>
      <c r="MVN65" s="84"/>
      <c r="MVO65" s="84"/>
      <c r="MVP65" s="84"/>
      <c r="MVQ65" s="84"/>
      <c r="MVR65" s="84"/>
      <c r="MVS65" s="84"/>
      <c r="MVT65" s="84"/>
      <c r="MVU65" s="84"/>
      <c r="MVV65" s="84"/>
      <c r="MVW65" s="84"/>
      <c r="MVX65" s="84"/>
      <c r="MVY65" s="84"/>
      <c r="MVZ65" s="84"/>
      <c r="MWA65" s="84"/>
      <c r="MWB65" s="84"/>
      <c r="MWC65" s="84"/>
      <c r="MWD65" s="84"/>
      <c r="MWE65" s="84"/>
      <c r="MWF65" s="84"/>
      <c r="MWG65" s="84"/>
      <c r="MWH65" s="84"/>
      <c r="MWI65" s="84"/>
      <c r="MWJ65" s="84"/>
      <c r="MWK65" s="84"/>
      <c r="MWL65" s="84"/>
      <c r="MWM65" s="84"/>
      <c r="MWN65" s="84"/>
      <c r="MWO65" s="84"/>
      <c r="MWP65" s="84"/>
      <c r="MWQ65" s="84"/>
      <c r="MWR65" s="84"/>
      <c r="MWS65" s="84"/>
      <c r="MWT65" s="84"/>
      <c r="MWU65" s="84"/>
      <c r="MWV65" s="84"/>
      <c r="MWW65" s="84"/>
      <c r="MWX65" s="84"/>
      <c r="MWY65" s="84"/>
      <c r="MWZ65" s="84"/>
      <c r="MXA65" s="84"/>
      <c r="MXB65" s="84"/>
      <c r="MXC65" s="84"/>
      <c r="MXD65" s="84"/>
      <c r="MXE65" s="84"/>
      <c r="MXF65" s="84"/>
      <c r="MXG65" s="84"/>
      <c r="MXH65" s="84"/>
      <c r="MXI65" s="84"/>
      <c r="MXJ65" s="84"/>
      <c r="MXK65" s="84"/>
      <c r="MXL65" s="84"/>
      <c r="MXM65" s="84"/>
      <c r="MXN65" s="84"/>
      <c r="MXO65" s="84"/>
      <c r="MXP65" s="84"/>
      <c r="MXQ65" s="84"/>
      <c r="MXR65" s="84"/>
      <c r="MXS65" s="84"/>
      <c r="MXT65" s="84"/>
      <c r="MXU65" s="84"/>
      <c r="MXV65" s="84"/>
      <c r="MXW65" s="84"/>
      <c r="MXX65" s="84"/>
      <c r="MXY65" s="84"/>
      <c r="MXZ65" s="84"/>
      <c r="MYA65" s="84"/>
      <c r="MYB65" s="84"/>
      <c r="MYC65" s="84"/>
      <c r="MYD65" s="84"/>
      <c r="MYE65" s="84"/>
      <c r="MYF65" s="84"/>
      <c r="MYG65" s="84"/>
      <c r="MYH65" s="84"/>
      <c r="MYI65" s="84"/>
      <c r="MYJ65" s="84"/>
      <c r="MYK65" s="84"/>
      <c r="MYL65" s="84"/>
      <c r="MYM65" s="84"/>
      <c r="MYN65" s="84"/>
      <c r="MYO65" s="84"/>
      <c r="MYP65" s="84"/>
      <c r="MYQ65" s="84"/>
      <c r="MYR65" s="84"/>
      <c r="MYS65" s="84"/>
      <c r="MYT65" s="84"/>
      <c r="MYU65" s="84"/>
      <c r="MYV65" s="84"/>
      <c r="MYW65" s="84"/>
      <c r="MYX65" s="84"/>
      <c r="MYY65" s="84"/>
      <c r="MYZ65" s="84"/>
      <c r="MZA65" s="84"/>
      <c r="MZB65" s="84"/>
      <c r="MZC65" s="84"/>
      <c r="MZD65" s="84"/>
      <c r="MZE65" s="84"/>
      <c r="MZF65" s="84"/>
      <c r="MZG65" s="84"/>
      <c r="MZH65" s="84"/>
      <c r="MZI65" s="84"/>
      <c r="MZJ65" s="84"/>
      <c r="MZK65" s="84"/>
      <c r="MZL65" s="84"/>
      <c r="MZM65" s="84"/>
      <c r="MZN65" s="84"/>
      <c r="MZO65" s="84"/>
      <c r="MZP65" s="84"/>
      <c r="MZQ65" s="84"/>
      <c r="MZR65" s="84"/>
      <c r="MZS65" s="84"/>
      <c r="MZT65" s="84"/>
      <c r="MZU65" s="84"/>
      <c r="MZV65" s="84"/>
      <c r="MZW65" s="84"/>
      <c r="MZX65" s="84"/>
      <c r="MZY65" s="84"/>
      <c r="MZZ65" s="84"/>
      <c r="NAA65" s="84"/>
      <c r="NAB65" s="84"/>
      <c r="NAC65" s="84"/>
      <c r="NAD65" s="84"/>
      <c r="NAE65" s="84"/>
      <c r="NAF65" s="84"/>
      <c r="NAG65" s="84"/>
      <c r="NAH65" s="84"/>
      <c r="NAI65" s="84"/>
      <c r="NAJ65" s="84"/>
      <c r="NAK65" s="84"/>
      <c r="NAL65" s="84"/>
      <c r="NAM65" s="84"/>
      <c r="NAN65" s="84"/>
      <c r="NAO65" s="84"/>
      <c r="NAP65" s="84"/>
      <c r="NAQ65" s="84"/>
      <c r="NAR65" s="84"/>
      <c r="NAS65" s="84"/>
      <c r="NAT65" s="84"/>
      <c r="NAU65" s="84"/>
      <c r="NAV65" s="84"/>
      <c r="NAW65" s="84"/>
      <c r="NAX65" s="84"/>
      <c r="NAY65" s="84"/>
      <c r="NAZ65" s="84"/>
      <c r="NBA65" s="84"/>
      <c r="NBB65" s="84"/>
      <c r="NBC65" s="84"/>
      <c r="NBD65" s="84"/>
      <c r="NBE65" s="84"/>
      <c r="NBF65" s="84"/>
      <c r="NBG65" s="84"/>
      <c r="NBH65" s="84"/>
      <c r="NBI65" s="84"/>
      <c r="NBJ65" s="84"/>
      <c r="NBK65" s="84"/>
      <c r="NBL65" s="84"/>
      <c r="NBM65" s="84"/>
      <c r="NBN65" s="84"/>
      <c r="NBO65" s="84"/>
      <c r="NBP65" s="84"/>
      <c r="NBQ65" s="84"/>
      <c r="NBR65" s="84"/>
      <c r="NBS65" s="84"/>
      <c r="NBT65" s="84"/>
      <c r="NBU65" s="84"/>
      <c r="NBV65" s="84"/>
      <c r="NBW65" s="84"/>
      <c r="NBX65" s="84"/>
      <c r="NBY65" s="84"/>
      <c r="NBZ65" s="84"/>
      <c r="NCA65" s="84"/>
      <c r="NCB65" s="84"/>
      <c r="NCC65" s="84"/>
      <c r="NCD65" s="84"/>
      <c r="NCE65" s="84"/>
      <c r="NCF65" s="84"/>
      <c r="NCG65" s="84"/>
      <c r="NCH65" s="84"/>
      <c r="NCI65" s="84"/>
      <c r="NCJ65" s="84"/>
      <c r="NCK65" s="84"/>
      <c r="NCL65" s="84"/>
      <c r="NCM65" s="84"/>
      <c r="NCN65" s="84"/>
      <c r="NCO65" s="84"/>
      <c r="NCP65" s="84"/>
      <c r="NCQ65" s="84"/>
      <c r="NCR65" s="84"/>
      <c r="NCS65" s="84"/>
      <c r="NCT65" s="84"/>
      <c r="NCU65" s="84"/>
      <c r="NCV65" s="84"/>
      <c r="NCW65" s="84"/>
      <c r="NCX65" s="84"/>
      <c r="NCY65" s="84"/>
      <c r="NCZ65" s="84"/>
      <c r="NDA65" s="84"/>
      <c r="NDB65" s="84"/>
      <c r="NDC65" s="84"/>
      <c r="NDD65" s="84"/>
      <c r="NDE65" s="84"/>
      <c r="NDF65" s="84"/>
      <c r="NDG65" s="84"/>
      <c r="NDH65" s="84"/>
      <c r="NDI65" s="84"/>
      <c r="NDJ65" s="84"/>
      <c r="NDK65" s="84"/>
      <c r="NDL65" s="84"/>
      <c r="NDM65" s="84"/>
      <c r="NDN65" s="84"/>
      <c r="NDO65" s="84"/>
      <c r="NDP65" s="84"/>
      <c r="NDQ65" s="84"/>
      <c r="NDR65" s="84"/>
      <c r="NDS65" s="84"/>
      <c r="NDT65" s="84"/>
      <c r="NDU65" s="84"/>
      <c r="NDV65" s="84"/>
      <c r="NDW65" s="84"/>
      <c r="NDX65" s="84"/>
      <c r="NDY65" s="84"/>
      <c r="NDZ65" s="84"/>
      <c r="NEA65" s="84"/>
      <c r="NEB65" s="84"/>
      <c r="NEC65" s="84"/>
      <c r="NED65" s="84"/>
      <c r="NEE65" s="84"/>
      <c r="NEF65" s="84"/>
      <c r="NEG65" s="84"/>
      <c r="NEH65" s="84"/>
      <c r="NEI65" s="84"/>
      <c r="NEJ65" s="84"/>
      <c r="NEK65" s="84"/>
      <c r="NEL65" s="84"/>
      <c r="NEM65" s="84"/>
      <c r="NEN65" s="84"/>
      <c r="NEO65" s="84"/>
      <c r="NEP65" s="84"/>
      <c r="NEQ65" s="84"/>
      <c r="NER65" s="84"/>
      <c r="NES65" s="84"/>
      <c r="NET65" s="84"/>
      <c r="NEU65" s="84"/>
      <c r="NEV65" s="84"/>
      <c r="NEW65" s="84"/>
      <c r="NEX65" s="84"/>
      <c r="NEY65" s="84"/>
      <c r="NEZ65" s="84"/>
      <c r="NFA65" s="84"/>
      <c r="NFB65" s="84"/>
      <c r="NFC65" s="84"/>
      <c r="NFD65" s="84"/>
      <c r="NFE65" s="84"/>
      <c r="NFF65" s="84"/>
      <c r="NFG65" s="84"/>
      <c r="NFH65" s="84"/>
      <c r="NFI65" s="84"/>
      <c r="NFJ65" s="84"/>
      <c r="NFK65" s="84"/>
      <c r="NFL65" s="84"/>
      <c r="NFM65" s="84"/>
      <c r="NFN65" s="84"/>
      <c r="NFO65" s="84"/>
      <c r="NFP65" s="84"/>
      <c r="NFQ65" s="84"/>
      <c r="NFR65" s="84"/>
      <c r="NFS65" s="84"/>
      <c r="NFT65" s="84"/>
      <c r="NFU65" s="84"/>
      <c r="NFV65" s="84"/>
      <c r="NFW65" s="84"/>
      <c r="NFX65" s="84"/>
      <c r="NFY65" s="84"/>
      <c r="NFZ65" s="84"/>
      <c r="NGA65" s="84"/>
      <c r="NGB65" s="84"/>
      <c r="NGC65" s="84"/>
      <c r="NGD65" s="84"/>
      <c r="NGE65" s="84"/>
      <c r="NGF65" s="84"/>
      <c r="NGG65" s="84"/>
      <c r="NGH65" s="84"/>
      <c r="NGI65" s="84"/>
      <c r="NGJ65" s="84"/>
      <c r="NGK65" s="84"/>
      <c r="NGL65" s="84"/>
      <c r="NGM65" s="84"/>
      <c r="NGN65" s="84"/>
      <c r="NGO65" s="84"/>
      <c r="NGP65" s="84"/>
      <c r="NGQ65" s="84"/>
      <c r="NGR65" s="84"/>
      <c r="NGS65" s="84"/>
      <c r="NGT65" s="84"/>
      <c r="NGU65" s="84"/>
      <c r="NGV65" s="84"/>
      <c r="NGW65" s="84"/>
      <c r="NGX65" s="84"/>
      <c r="NGY65" s="84"/>
      <c r="NGZ65" s="84"/>
      <c r="NHA65" s="84"/>
      <c r="NHB65" s="84"/>
      <c r="NHC65" s="84"/>
      <c r="NHD65" s="84"/>
      <c r="NHE65" s="84"/>
      <c r="NHF65" s="84"/>
      <c r="NHG65" s="84"/>
      <c r="NHH65" s="84"/>
      <c r="NHI65" s="84"/>
      <c r="NHJ65" s="84"/>
      <c r="NHK65" s="84"/>
      <c r="NHL65" s="84"/>
      <c r="NHM65" s="84"/>
      <c r="NHN65" s="84"/>
      <c r="NHO65" s="84"/>
      <c r="NHP65" s="84"/>
      <c r="NHQ65" s="84"/>
      <c r="NHR65" s="84"/>
      <c r="NHS65" s="84"/>
      <c r="NHT65" s="84"/>
      <c r="NHU65" s="84"/>
      <c r="NHV65" s="84"/>
      <c r="NHW65" s="84"/>
      <c r="NHX65" s="84"/>
      <c r="NHY65" s="84"/>
      <c r="NHZ65" s="84"/>
      <c r="NIA65" s="84"/>
      <c r="NIB65" s="84"/>
      <c r="NIC65" s="84"/>
      <c r="NID65" s="84"/>
      <c r="NIE65" s="84"/>
      <c r="NIF65" s="84"/>
      <c r="NIG65" s="84"/>
      <c r="NIH65" s="84"/>
      <c r="NII65" s="84"/>
      <c r="NIJ65" s="84"/>
      <c r="NIK65" s="84"/>
      <c r="NIL65" s="84"/>
      <c r="NIM65" s="84"/>
      <c r="NIN65" s="84"/>
      <c r="NIO65" s="84"/>
      <c r="NIP65" s="84"/>
      <c r="NIQ65" s="84"/>
      <c r="NIR65" s="84"/>
      <c r="NIS65" s="84"/>
      <c r="NIT65" s="84"/>
      <c r="NIU65" s="84"/>
      <c r="NIV65" s="84"/>
      <c r="NIW65" s="84"/>
      <c r="NIX65" s="84"/>
      <c r="NIY65" s="84"/>
      <c r="NIZ65" s="84"/>
      <c r="NJA65" s="84"/>
      <c r="NJB65" s="84"/>
      <c r="NJC65" s="84"/>
      <c r="NJD65" s="84"/>
      <c r="NJE65" s="84"/>
      <c r="NJF65" s="84"/>
      <c r="NJG65" s="84"/>
      <c r="NJH65" s="84"/>
      <c r="NJI65" s="84"/>
      <c r="NJJ65" s="84"/>
      <c r="NJK65" s="84"/>
      <c r="NJL65" s="84"/>
      <c r="NJM65" s="84"/>
      <c r="NJN65" s="84"/>
      <c r="NJO65" s="84"/>
      <c r="NJP65" s="84"/>
      <c r="NJQ65" s="84"/>
      <c r="NJR65" s="84"/>
      <c r="NJS65" s="84"/>
      <c r="NJT65" s="84"/>
      <c r="NJU65" s="84"/>
      <c r="NJV65" s="84"/>
      <c r="NJW65" s="84"/>
      <c r="NJX65" s="84"/>
      <c r="NJY65" s="84"/>
      <c r="NJZ65" s="84"/>
      <c r="NKA65" s="84"/>
      <c r="NKB65" s="84"/>
      <c r="NKC65" s="84"/>
      <c r="NKD65" s="84"/>
      <c r="NKE65" s="84"/>
      <c r="NKF65" s="84"/>
      <c r="NKG65" s="84"/>
      <c r="NKH65" s="84"/>
      <c r="NKI65" s="84"/>
      <c r="NKJ65" s="84"/>
      <c r="NKK65" s="84"/>
      <c r="NKL65" s="84"/>
      <c r="NKM65" s="84"/>
      <c r="NKN65" s="84"/>
      <c r="NKO65" s="84"/>
      <c r="NKP65" s="84"/>
      <c r="NKQ65" s="84"/>
      <c r="NKR65" s="84"/>
      <c r="NKS65" s="84"/>
      <c r="NKT65" s="84"/>
      <c r="NKU65" s="84"/>
      <c r="NKV65" s="84"/>
      <c r="NKW65" s="84"/>
      <c r="NKX65" s="84"/>
      <c r="NKY65" s="84"/>
      <c r="NKZ65" s="84"/>
      <c r="NLA65" s="84"/>
      <c r="NLB65" s="84"/>
      <c r="NLC65" s="84"/>
      <c r="NLD65" s="84"/>
      <c r="NLE65" s="84"/>
      <c r="NLF65" s="84"/>
      <c r="NLG65" s="84"/>
      <c r="NLH65" s="84"/>
      <c r="NLI65" s="84"/>
      <c r="NLJ65" s="84"/>
      <c r="NLK65" s="84"/>
      <c r="NLL65" s="84"/>
      <c r="NLM65" s="84"/>
      <c r="NLN65" s="84"/>
      <c r="NLO65" s="84"/>
      <c r="NLP65" s="84"/>
      <c r="NLQ65" s="84"/>
      <c r="NLR65" s="84"/>
      <c r="NLS65" s="84"/>
      <c r="NLT65" s="84"/>
      <c r="NLU65" s="84"/>
      <c r="NLV65" s="84"/>
      <c r="NLW65" s="84"/>
      <c r="NLX65" s="84"/>
      <c r="NLY65" s="84"/>
      <c r="NLZ65" s="84"/>
      <c r="NMA65" s="84"/>
      <c r="NMB65" s="84"/>
      <c r="NMC65" s="84"/>
      <c r="NMD65" s="84"/>
      <c r="NME65" s="84"/>
      <c r="NMF65" s="84"/>
      <c r="NMG65" s="84"/>
      <c r="NMH65" s="84"/>
      <c r="NMI65" s="84"/>
      <c r="NMJ65" s="84"/>
      <c r="NMK65" s="84"/>
      <c r="NML65" s="84"/>
      <c r="NMM65" s="84"/>
      <c r="NMN65" s="84"/>
      <c r="NMO65" s="84"/>
      <c r="NMP65" s="84"/>
      <c r="NMQ65" s="84"/>
      <c r="NMR65" s="84"/>
      <c r="NMS65" s="84"/>
      <c r="NMT65" s="84"/>
      <c r="NMU65" s="84"/>
      <c r="NMV65" s="84"/>
      <c r="NMW65" s="84"/>
      <c r="NMX65" s="84"/>
      <c r="NMY65" s="84"/>
      <c r="NMZ65" s="84"/>
      <c r="NNA65" s="84"/>
      <c r="NNB65" s="84"/>
      <c r="NNC65" s="84"/>
      <c r="NND65" s="84"/>
      <c r="NNE65" s="84"/>
      <c r="NNF65" s="84"/>
      <c r="NNG65" s="84"/>
      <c r="NNH65" s="84"/>
      <c r="NNI65" s="84"/>
      <c r="NNJ65" s="84"/>
      <c r="NNK65" s="84"/>
      <c r="NNL65" s="84"/>
      <c r="NNM65" s="84"/>
      <c r="NNN65" s="84"/>
      <c r="NNO65" s="84"/>
      <c r="NNP65" s="84"/>
      <c r="NNQ65" s="84"/>
      <c r="NNR65" s="84"/>
      <c r="NNS65" s="84"/>
      <c r="NNT65" s="84"/>
      <c r="NNU65" s="84"/>
      <c r="NNV65" s="84"/>
      <c r="NNW65" s="84"/>
      <c r="NNX65" s="84"/>
      <c r="NNY65" s="84"/>
      <c r="NNZ65" s="84"/>
      <c r="NOA65" s="84"/>
      <c r="NOB65" s="84"/>
      <c r="NOC65" s="84"/>
      <c r="NOD65" s="84"/>
      <c r="NOE65" s="84"/>
      <c r="NOF65" s="84"/>
      <c r="NOG65" s="84"/>
      <c r="NOH65" s="84"/>
      <c r="NOI65" s="84"/>
      <c r="NOJ65" s="84"/>
      <c r="NOK65" s="84"/>
      <c r="NOL65" s="84"/>
      <c r="NOM65" s="84"/>
      <c r="NON65" s="84"/>
      <c r="NOO65" s="84"/>
      <c r="NOP65" s="84"/>
      <c r="NOQ65" s="84"/>
      <c r="NOR65" s="84"/>
      <c r="NOS65" s="84"/>
      <c r="NOT65" s="84"/>
      <c r="NOU65" s="84"/>
      <c r="NOV65" s="84"/>
      <c r="NOW65" s="84"/>
      <c r="NOX65" s="84"/>
      <c r="NOY65" s="84"/>
      <c r="NOZ65" s="84"/>
      <c r="NPA65" s="84"/>
      <c r="NPB65" s="84"/>
      <c r="NPC65" s="84"/>
      <c r="NPD65" s="84"/>
      <c r="NPE65" s="84"/>
      <c r="NPF65" s="84"/>
      <c r="NPG65" s="84"/>
      <c r="NPH65" s="84"/>
      <c r="NPI65" s="84"/>
      <c r="NPJ65" s="84"/>
      <c r="NPK65" s="84"/>
      <c r="NPL65" s="84"/>
      <c r="NPM65" s="84"/>
      <c r="NPN65" s="84"/>
      <c r="NPO65" s="84"/>
      <c r="NPP65" s="84"/>
      <c r="NPQ65" s="84"/>
      <c r="NPR65" s="84"/>
      <c r="NPS65" s="84"/>
      <c r="NPT65" s="84"/>
      <c r="NPU65" s="84"/>
      <c r="NPV65" s="84"/>
      <c r="NPW65" s="84"/>
      <c r="NPX65" s="84"/>
      <c r="NPY65" s="84"/>
      <c r="NPZ65" s="84"/>
      <c r="NQA65" s="84"/>
      <c r="NQB65" s="84"/>
      <c r="NQC65" s="84"/>
      <c r="NQD65" s="84"/>
      <c r="NQE65" s="84"/>
      <c r="NQF65" s="84"/>
      <c r="NQG65" s="84"/>
      <c r="NQH65" s="84"/>
      <c r="NQI65" s="84"/>
      <c r="NQJ65" s="84"/>
      <c r="NQK65" s="84"/>
      <c r="NQL65" s="84"/>
      <c r="NQM65" s="84"/>
      <c r="NQN65" s="84"/>
      <c r="NQO65" s="84"/>
      <c r="NQP65" s="84"/>
      <c r="NQQ65" s="84"/>
      <c r="NQR65" s="84"/>
      <c r="NQS65" s="84"/>
      <c r="NQT65" s="84"/>
      <c r="NQU65" s="84"/>
      <c r="NQV65" s="84"/>
      <c r="NQW65" s="84"/>
      <c r="NQX65" s="84"/>
      <c r="NQY65" s="84"/>
      <c r="NQZ65" s="84"/>
      <c r="NRA65" s="84"/>
      <c r="NRB65" s="84"/>
      <c r="NRC65" s="84"/>
      <c r="NRD65" s="84"/>
      <c r="NRE65" s="84"/>
      <c r="NRF65" s="84"/>
      <c r="NRG65" s="84"/>
      <c r="NRH65" s="84"/>
      <c r="NRI65" s="84"/>
      <c r="NRJ65" s="84"/>
      <c r="NRK65" s="84"/>
      <c r="NRL65" s="84"/>
      <c r="NRM65" s="84"/>
      <c r="NRN65" s="84"/>
      <c r="NRO65" s="84"/>
      <c r="NRP65" s="84"/>
      <c r="NRQ65" s="84"/>
      <c r="NRR65" s="84"/>
      <c r="NRS65" s="84"/>
      <c r="NRT65" s="84"/>
      <c r="NRU65" s="84"/>
      <c r="NRV65" s="84"/>
      <c r="NRW65" s="84"/>
      <c r="NRX65" s="84"/>
      <c r="NRY65" s="84"/>
      <c r="NRZ65" s="84"/>
      <c r="NSA65" s="84"/>
      <c r="NSB65" s="84"/>
      <c r="NSC65" s="84"/>
      <c r="NSD65" s="84"/>
      <c r="NSE65" s="84"/>
      <c r="NSF65" s="84"/>
      <c r="NSG65" s="84"/>
      <c r="NSH65" s="84"/>
      <c r="NSI65" s="84"/>
      <c r="NSJ65" s="84"/>
      <c r="NSK65" s="84"/>
      <c r="NSL65" s="84"/>
      <c r="NSM65" s="84"/>
      <c r="NSN65" s="84"/>
      <c r="NSO65" s="84"/>
      <c r="NSP65" s="84"/>
      <c r="NSQ65" s="84"/>
      <c r="NSR65" s="84"/>
      <c r="NSS65" s="84"/>
      <c r="NST65" s="84"/>
      <c r="NSU65" s="84"/>
      <c r="NSV65" s="84"/>
      <c r="NSW65" s="84"/>
      <c r="NSX65" s="84"/>
      <c r="NSY65" s="84"/>
      <c r="NSZ65" s="84"/>
      <c r="NTA65" s="84"/>
      <c r="NTB65" s="84"/>
      <c r="NTC65" s="84"/>
      <c r="NTD65" s="84"/>
      <c r="NTE65" s="84"/>
      <c r="NTF65" s="84"/>
      <c r="NTG65" s="84"/>
      <c r="NTH65" s="84"/>
      <c r="NTI65" s="84"/>
      <c r="NTJ65" s="84"/>
      <c r="NTK65" s="84"/>
      <c r="NTL65" s="84"/>
      <c r="NTM65" s="84"/>
      <c r="NTN65" s="84"/>
      <c r="NTO65" s="84"/>
      <c r="NTP65" s="84"/>
      <c r="NTQ65" s="84"/>
      <c r="NTR65" s="84"/>
      <c r="NTS65" s="84"/>
      <c r="NTT65" s="84"/>
      <c r="NTU65" s="84"/>
      <c r="NTV65" s="84"/>
      <c r="NTW65" s="84"/>
      <c r="NTX65" s="84"/>
      <c r="NTY65" s="84"/>
      <c r="NTZ65" s="84"/>
      <c r="NUA65" s="84"/>
      <c r="NUB65" s="84"/>
      <c r="NUC65" s="84"/>
      <c r="NUD65" s="84"/>
      <c r="NUE65" s="84"/>
      <c r="NUF65" s="84"/>
      <c r="NUG65" s="84"/>
      <c r="NUH65" s="84"/>
      <c r="NUI65" s="84"/>
      <c r="NUJ65" s="84"/>
      <c r="NUK65" s="84"/>
      <c r="NUL65" s="84"/>
      <c r="NUM65" s="84"/>
      <c r="NUN65" s="84"/>
      <c r="NUO65" s="84"/>
      <c r="NUP65" s="84"/>
      <c r="NUQ65" s="84"/>
      <c r="NUR65" s="84"/>
      <c r="NUS65" s="84"/>
      <c r="NUT65" s="84"/>
      <c r="NUU65" s="84"/>
      <c r="NUV65" s="84"/>
      <c r="NUW65" s="84"/>
      <c r="NUX65" s="84"/>
      <c r="NUY65" s="84"/>
      <c r="NUZ65" s="84"/>
      <c r="NVA65" s="84"/>
      <c r="NVB65" s="84"/>
      <c r="NVC65" s="84"/>
      <c r="NVD65" s="84"/>
      <c r="NVE65" s="84"/>
      <c r="NVF65" s="84"/>
      <c r="NVG65" s="84"/>
      <c r="NVH65" s="84"/>
      <c r="NVI65" s="84"/>
      <c r="NVJ65" s="84"/>
      <c r="NVK65" s="84"/>
      <c r="NVL65" s="84"/>
      <c r="NVM65" s="84"/>
      <c r="NVN65" s="84"/>
      <c r="NVO65" s="84"/>
      <c r="NVP65" s="84"/>
      <c r="NVQ65" s="84"/>
      <c r="NVR65" s="84"/>
      <c r="NVS65" s="84"/>
      <c r="NVT65" s="84"/>
      <c r="NVU65" s="84"/>
      <c r="NVV65" s="84"/>
      <c r="NVW65" s="84"/>
      <c r="NVX65" s="84"/>
      <c r="NVY65" s="84"/>
      <c r="NVZ65" s="84"/>
      <c r="NWA65" s="84"/>
      <c r="NWB65" s="84"/>
      <c r="NWC65" s="84"/>
      <c r="NWD65" s="84"/>
      <c r="NWE65" s="84"/>
      <c r="NWF65" s="84"/>
      <c r="NWG65" s="84"/>
      <c r="NWH65" s="84"/>
      <c r="NWI65" s="84"/>
      <c r="NWJ65" s="84"/>
      <c r="NWK65" s="84"/>
      <c r="NWL65" s="84"/>
      <c r="NWM65" s="84"/>
      <c r="NWN65" s="84"/>
      <c r="NWO65" s="84"/>
      <c r="NWP65" s="84"/>
      <c r="NWQ65" s="84"/>
      <c r="NWR65" s="84"/>
      <c r="NWS65" s="84"/>
      <c r="NWT65" s="84"/>
      <c r="NWU65" s="84"/>
      <c r="NWV65" s="84"/>
      <c r="NWW65" s="84"/>
      <c r="NWX65" s="84"/>
      <c r="NWY65" s="84"/>
      <c r="NWZ65" s="84"/>
      <c r="NXA65" s="84"/>
      <c r="NXB65" s="84"/>
      <c r="NXC65" s="84"/>
      <c r="NXD65" s="84"/>
      <c r="NXE65" s="84"/>
      <c r="NXF65" s="84"/>
      <c r="NXG65" s="84"/>
      <c r="NXH65" s="84"/>
      <c r="NXI65" s="84"/>
      <c r="NXJ65" s="84"/>
      <c r="NXK65" s="84"/>
      <c r="NXL65" s="84"/>
      <c r="NXM65" s="84"/>
      <c r="NXN65" s="84"/>
      <c r="NXO65" s="84"/>
      <c r="NXP65" s="84"/>
      <c r="NXQ65" s="84"/>
      <c r="NXR65" s="84"/>
      <c r="NXS65" s="84"/>
      <c r="NXT65" s="84"/>
      <c r="NXU65" s="84"/>
      <c r="NXV65" s="84"/>
      <c r="NXW65" s="84"/>
      <c r="NXX65" s="84"/>
      <c r="NXY65" s="84"/>
      <c r="NXZ65" s="84"/>
      <c r="NYA65" s="84"/>
      <c r="NYB65" s="84"/>
      <c r="NYC65" s="84"/>
      <c r="NYD65" s="84"/>
      <c r="NYE65" s="84"/>
      <c r="NYF65" s="84"/>
      <c r="NYG65" s="84"/>
      <c r="NYH65" s="84"/>
      <c r="NYI65" s="84"/>
      <c r="NYJ65" s="84"/>
      <c r="NYK65" s="84"/>
      <c r="NYL65" s="84"/>
      <c r="NYM65" s="84"/>
      <c r="NYN65" s="84"/>
      <c r="NYO65" s="84"/>
      <c r="NYP65" s="84"/>
      <c r="NYQ65" s="84"/>
      <c r="NYR65" s="84"/>
      <c r="NYS65" s="84"/>
      <c r="NYT65" s="84"/>
      <c r="NYU65" s="84"/>
      <c r="NYV65" s="84"/>
      <c r="NYW65" s="84"/>
      <c r="NYX65" s="84"/>
      <c r="NYY65" s="84"/>
      <c r="NYZ65" s="84"/>
      <c r="NZA65" s="84"/>
      <c r="NZB65" s="84"/>
      <c r="NZC65" s="84"/>
      <c r="NZD65" s="84"/>
      <c r="NZE65" s="84"/>
      <c r="NZF65" s="84"/>
      <c r="NZG65" s="84"/>
      <c r="NZH65" s="84"/>
      <c r="NZI65" s="84"/>
      <c r="NZJ65" s="84"/>
      <c r="NZK65" s="84"/>
      <c r="NZL65" s="84"/>
      <c r="NZM65" s="84"/>
      <c r="NZN65" s="84"/>
      <c r="NZO65" s="84"/>
      <c r="NZP65" s="84"/>
      <c r="NZQ65" s="84"/>
      <c r="NZR65" s="84"/>
      <c r="NZS65" s="84"/>
      <c r="NZT65" s="84"/>
      <c r="NZU65" s="84"/>
      <c r="NZV65" s="84"/>
      <c r="NZW65" s="84"/>
      <c r="NZX65" s="84"/>
      <c r="NZY65" s="84"/>
      <c r="NZZ65" s="84"/>
      <c r="OAA65" s="84"/>
      <c r="OAB65" s="84"/>
      <c r="OAC65" s="84"/>
      <c r="OAD65" s="84"/>
      <c r="OAE65" s="84"/>
      <c r="OAF65" s="84"/>
      <c r="OAG65" s="84"/>
      <c r="OAH65" s="84"/>
      <c r="OAI65" s="84"/>
      <c r="OAJ65" s="84"/>
      <c r="OAK65" s="84"/>
      <c r="OAL65" s="84"/>
      <c r="OAM65" s="84"/>
      <c r="OAN65" s="84"/>
      <c r="OAO65" s="84"/>
      <c r="OAP65" s="84"/>
      <c r="OAQ65" s="84"/>
      <c r="OAR65" s="84"/>
      <c r="OAS65" s="84"/>
      <c r="OAT65" s="84"/>
      <c r="OAU65" s="84"/>
      <c r="OAV65" s="84"/>
      <c r="OAW65" s="84"/>
      <c r="OAX65" s="84"/>
      <c r="OAY65" s="84"/>
      <c r="OAZ65" s="84"/>
      <c r="OBA65" s="84"/>
      <c r="OBB65" s="84"/>
      <c r="OBC65" s="84"/>
      <c r="OBD65" s="84"/>
      <c r="OBE65" s="84"/>
      <c r="OBF65" s="84"/>
      <c r="OBG65" s="84"/>
      <c r="OBH65" s="84"/>
      <c r="OBI65" s="84"/>
      <c r="OBJ65" s="84"/>
      <c r="OBK65" s="84"/>
      <c r="OBL65" s="84"/>
      <c r="OBM65" s="84"/>
      <c r="OBN65" s="84"/>
      <c r="OBO65" s="84"/>
      <c r="OBP65" s="84"/>
      <c r="OBQ65" s="84"/>
      <c r="OBR65" s="84"/>
      <c r="OBS65" s="84"/>
      <c r="OBT65" s="84"/>
      <c r="OBU65" s="84"/>
      <c r="OBV65" s="84"/>
      <c r="OBW65" s="84"/>
      <c r="OBX65" s="84"/>
      <c r="OBY65" s="84"/>
      <c r="OBZ65" s="84"/>
      <c r="OCA65" s="84"/>
      <c r="OCB65" s="84"/>
      <c r="OCC65" s="84"/>
      <c r="OCD65" s="84"/>
      <c r="OCE65" s="84"/>
      <c r="OCF65" s="84"/>
      <c r="OCG65" s="84"/>
      <c r="OCH65" s="84"/>
      <c r="OCI65" s="84"/>
      <c r="OCJ65" s="84"/>
      <c r="OCK65" s="84"/>
      <c r="OCL65" s="84"/>
      <c r="OCM65" s="84"/>
      <c r="OCN65" s="84"/>
      <c r="OCO65" s="84"/>
      <c r="OCP65" s="84"/>
      <c r="OCQ65" s="84"/>
      <c r="OCR65" s="84"/>
      <c r="OCS65" s="84"/>
      <c r="OCT65" s="84"/>
      <c r="OCU65" s="84"/>
      <c r="OCV65" s="84"/>
      <c r="OCW65" s="84"/>
      <c r="OCX65" s="84"/>
      <c r="OCY65" s="84"/>
      <c r="OCZ65" s="84"/>
      <c r="ODA65" s="84"/>
      <c r="ODB65" s="84"/>
      <c r="ODC65" s="84"/>
      <c r="ODD65" s="84"/>
      <c r="ODE65" s="84"/>
      <c r="ODF65" s="84"/>
      <c r="ODG65" s="84"/>
      <c r="ODH65" s="84"/>
      <c r="ODI65" s="84"/>
      <c r="ODJ65" s="84"/>
      <c r="ODK65" s="84"/>
      <c r="ODL65" s="84"/>
      <c r="ODM65" s="84"/>
      <c r="ODN65" s="84"/>
      <c r="ODO65" s="84"/>
      <c r="ODP65" s="84"/>
      <c r="ODQ65" s="84"/>
      <c r="ODR65" s="84"/>
      <c r="ODS65" s="84"/>
      <c r="ODT65" s="84"/>
      <c r="ODU65" s="84"/>
      <c r="ODV65" s="84"/>
      <c r="ODW65" s="84"/>
      <c r="ODX65" s="84"/>
      <c r="ODY65" s="84"/>
      <c r="ODZ65" s="84"/>
      <c r="OEA65" s="84"/>
      <c r="OEB65" s="84"/>
      <c r="OEC65" s="84"/>
      <c r="OED65" s="84"/>
      <c r="OEE65" s="84"/>
      <c r="OEF65" s="84"/>
      <c r="OEG65" s="84"/>
      <c r="OEH65" s="84"/>
      <c r="OEI65" s="84"/>
      <c r="OEJ65" s="84"/>
      <c r="OEK65" s="84"/>
      <c r="OEL65" s="84"/>
      <c r="OEM65" s="84"/>
      <c r="OEN65" s="84"/>
      <c r="OEO65" s="84"/>
      <c r="OEP65" s="84"/>
      <c r="OEQ65" s="84"/>
      <c r="OER65" s="84"/>
      <c r="OES65" s="84"/>
      <c r="OET65" s="84"/>
      <c r="OEU65" s="84"/>
      <c r="OEV65" s="84"/>
      <c r="OEW65" s="84"/>
      <c r="OEX65" s="84"/>
      <c r="OEY65" s="84"/>
      <c r="OEZ65" s="84"/>
      <c r="OFA65" s="84"/>
      <c r="OFB65" s="84"/>
      <c r="OFC65" s="84"/>
      <c r="OFD65" s="84"/>
      <c r="OFE65" s="84"/>
      <c r="OFF65" s="84"/>
      <c r="OFG65" s="84"/>
      <c r="OFH65" s="84"/>
      <c r="OFI65" s="84"/>
      <c r="OFJ65" s="84"/>
      <c r="OFK65" s="84"/>
      <c r="OFL65" s="84"/>
      <c r="OFM65" s="84"/>
      <c r="OFN65" s="84"/>
      <c r="OFO65" s="84"/>
      <c r="OFP65" s="84"/>
      <c r="OFQ65" s="84"/>
      <c r="OFR65" s="84"/>
      <c r="OFS65" s="84"/>
      <c r="OFT65" s="84"/>
      <c r="OFU65" s="84"/>
      <c r="OFV65" s="84"/>
      <c r="OFW65" s="84"/>
      <c r="OFX65" s="84"/>
      <c r="OFY65" s="84"/>
      <c r="OFZ65" s="84"/>
      <c r="OGA65" s="84"/>
      <c r="OGB65" s="84"/>
      <c r="OGC65" s="84"/>
      <c r="OGD65" s="84"/>
      <c r="OGE65" s="84"/>
      <c r="OGF65" s="84"/>
      <c r="OGG65" s="84"/>
      <c r="OGH65" s="84"/>
      <c r="OGI65" s="84"/>
      <c r="OGJ65" s="84"/>
      <c r="OGK65" s="84"/>
      <c r="OGL65" s="84"/>
      <c r="OGM65" s="84"/>
      <c r="OGN65" s="84"/>
      <c r="OGO65" s="84"/>
      <c r="OGP65" s="84"/>
      <c r="OGQ65" s="84"/>
      <c r="OGR65" s="84"/>
      <c r="OGS65" s="84"/>
      <c r="OGT65" s="84"/>
      <c r="OGU65" s="84"/>
      <c r="OGV65" s="84"/>
      <c r="OGW65" s="84"/>
      <c r="OGX65" s="84"/>
      <c r="OGY65" s="84"/>
      <c r="OGZ65" s="84"/>
      <c r="OHA65" s="84"/>
      <c r="OHB65" s="84"/>
      <c r="OHC65" s="84"/>
      <c r="OHD65" s="84"/>
      <c r="OHE65" s="84"/>
      <c r="OHF65" s="84"/>
      <c r="OHG65" s="84"/>
      <c r="OHH65" s="84"/>
      <c r="OHI65" s="84"/>
      <c r="OHJ65" s="84"/>
      <c r="OHK65" s="84"/>
      <c r="OHL65" s="84"/>
      <c r="OHM65" s="84"/>
      <c r="OHN65" s="84"/>
      <c r="OHO65" s="84"/>
      <c r="OHP65" s="84"/>
      <c r="OHQ65" s="84"/>
      <c r="OHR65" s="84"/>
      <c r="OHS65" s="84"/>
      <c r="OHT65" s="84"/>
      <c r="OHU65" s="84"/>
      <c r="OHV65" s="84"/>
      <c r="OHW65" s="84"/>
      <c r="OHX65" s="84"/>
      <c r="OHY65" s="84"/>
      <c r="OHZ65" s="84"/>
      <c r="OIA65" s="84"/>
      <c r="OIB65" s="84"/>
      <c r="OIC65" s="84"/>
      <c r="OID65" s="84"/>
      <c r="OIE65" s="84"/>
      <c r="OIF65" s="84"/>
      <c r="OIG65" s="84"/>
      <c r="OIH65" s="84"/>
      <c r="OII65" s="84"/>
      <c r="OIJ65" s="84"/>
      <c r="OIK65" s="84"/>
      <c r="OIL65" s="84"/>
      <c r="OIM65" s="84"/>
      <c r="OIN65" s="84"/>
      <c r="OIO65" s="84"/>
      <c r="OIP65" s="84"/>
      <c r="OIQ65" s="84"/>
      <c r="OIR65" s="84"/>
      <c r="OIS65" s="84"/>
      <c r="OIT65" s="84"/>
      <c r="OIU65" s="84"/>
      <c r="OIV65" s="84"/>
      <c r="OIW65" s="84"/>
      <c r="OIX65" s="84"/>
      <c r="OIY65" s="84"/>
      <c r="OIZ65" s="84"/>
      <c r="OJA65" s="84"/>
      <c r="OJB65" s="84"/>
      <c r="OJC65" s="84"/>
      <c r="OJD65" s="84"/>
      <c r="OJE65" s="84"/>
      <c r="OJF65" s="84"/>
      <c r="OJG65" s="84"/>
      <c r="OJH65" s="84"/>
      <c r="OJI65" s="84"/>
      <c r="OJJ65" s="84"/>
      <c r="OJK65" s="84"/>
      <c r="OJL65" s="84"/>
      <c r="OJM65" s="84"/>
      <c r="OJN65" s="84"/>
      <c r="OJO65" s="84"/>
      <c r="OJP65" s="84"/>
      <c r="OJQ65" s="84"/>
      <c r="OJR65" s="84"/>
      <c r="OJS65" s="84"/>
      <c r="OJT65" s="84"/>
      <c r="OJU65" s="84"/>
      <c r="OJV65" s="84"/>
      <c r="OJW65" s="84"/>
      <c r="OJX65" s="84"/>
      <c r="OJY65" s="84"/>
      <c r="OJZ65" s="84"/>
      <c r="OKA65" s="84"/>
      <c r="OKB65" s="84"/>
      <c r="OKC65" s="84"/>
      <c r="OKD65" s="84"/>
      <c r="OKE65" s="84"/>
      <c r="OKF65" s="84"/>
      <c r="OKG65" s="84"/>
      <c r="OKH65" s="84"/>
      <c r="OKI65" s="84"/>
      <c r="OKJ65" s="84"/>
      <c r="OKK65" s="84"/>
      <c r="OKL65" s="84"/>
      <c r="OKM65" s="84"/>
      <c r="OKN65" s="84"/>
      <c r="OKO65" s="84"/>
      <c r="OKP65" s="84"/>
      <c r="OKQ65" s="84"/>
      <c r="OKR65" s="84"/>
      <c r="OKS65" s="84"/>
      <c r="OKT65" s="84"/>
      <c r="OKU65" s="84"/>
      <c r="OKV65" s="84"/>
      <c r="OKW65" s="84"/>
      <c r="OKX65" s="84"/>
      <c r="OKY65" s="84"/>
      <c r="OKZ65" s="84"/>
      <c r="OLA65" s="84"/>
      <c r="OLB65" s="84"/>
      <c r="OLC65" s="84"/>
      <c r="OLD65" s="84"/>
      <c r="OLE65" s="84"/>
      <c r="OLF65" s="84"/>
      <c r="OLG65" s="84"/>
      <c r="OLH65" s="84"/>
      <c r="OLI65" s="84"/>
      <c r="OLJ65" s="84"/>
      <c r="OLK65" s="84"/>
      <c r="OLL65" s="84"/>
      <c r="OLM65" s="84"/>
      <c r="OLN65" s="84"/>
      <c r="OLO65" s="84"/>
      <c r="OLP65" s="84"/>
      <c r="OLQ65" s="84"/>
      <c r="OLR65" s="84"/>
      <c r="OLS65" s="84"/>
      <c r="OLT65" s="84"/>
      <c r="OLU65" s="84"/>
      <c r="OLV65" s="84"/>
      <c r="OLW65" s="84"/>
      <c r="OLX65" s="84"/>
      <c r="OLY65" s="84"/>
      <c r="OLZ65" s="84"/>
      <c r="OMA65" s="84"/>
      <c r="OMB65" s="84"/>
      <c r="OMC65" s="84"/>
      <c r="OMD65" s="84"/>
      <c r="OME65" s="84"/>
      <c r="OMF65" s="84"/>
      <c r="OMG65" s="84"/>
      <c r="OMH65" s="84"/>
      <c r="OMI65" s="84"/>
      <c r="OMJ65" s="84"/>
      <c r="OMK65" s="84"/>
      <c r="OML65" s="84"/>
      <c r="OMM65" s="84"/>
      <c r="OMN65" s="84"/>
      <c r="OMO65" s="84"/>
      <c r="OMP65" s="84"/>
      <c r="OMQ65" s="84"/>
      <c r="OMR65" s="84"/>
      <c r="OMS65" s="84"/>
      <c r="OMT65" s="84"/>
      <c r="OMU65" s="84"/>
      <c r="OMV65" s="84"/>
      <c r="OMW65" s="84"/>
      <c r="OMX65" s="84"/>
      <c r="OMY65" s="84"/>
      <c r="OMZ65" s="84"/>
      <c r="ONA65" s="84"/>
      <c r="ONB65" s="84"/>
      <c r="ONC65" s="84"/>
      <c r="OND65" s="84"/>
      <c r="ONE65" s="84"/>
      <c r="ONF65" s="84"/>
      <c r="ONG65" s="84"/>
      <c r="ONH65" s="84"/>
      <c r="ONI65" s="84"/>
      <c r="ONJ65" s="84"/>
      <c r="ONK65" s="84"/>
      <c r="ONL65" s="84"/>
      <c r="ONM65" s="84"/>
      <c r="ONN65" s="84"/>
      <c r="ONO65" s="84"/>
      <c r="ONP65" s="84"/>
      <c r="ONQ65" s="84"/>
      <c r="ONR65" s="84"/>
      <c r="ONS65" s="84"/>
      <c r="ONT65" s="84"/>
      <c r="ONU65" s="84"/>
      <c r="ONV65" s="84"/>
      <c r="ONW65" s="84"/>
      <c r="ONX65" s="84"/>
      <c r="ONY65" s="84"/>
      <c r="ONZ65" s="84"/>
      <c r="OOA65" s="84"/>
      <c r="OOB65" s="84"/>
      <c r="OOC65" s="84"/>
      <c r="OOD65" s="84"/>
      <c r="OOE65" s="84"/>
      <c r="OOF65" s="84"/>
      <c r="OOG65" s="84"/>
      <c r="OOH65" s="84"/>
      <c r="OOI65" s="84"/>
      <c r="OOJ65" s="84"/>
      <c r="OOK65" s="84"/>
      <c r="OOL65" s="84"/>
      <c r="OOM65" s="84"/>
      <c r="OON65" s="84"/>
      <c r="OOO65" s="84"/>
      <c r="OOP65" s="84"/>
      <c r="OOQ65" s="84"/>
      <c r="OOR65" s="84"/>
      <c r="OOS65" s="84"/>
      <c r="OOT65" s="84"/>
      <c r="OOU65" s="84"/>
      <c r="OOV65" s="84"/>
      <c r="OOW65" s="84"/>
      <c r="OOX65" s="84"/>
      <c r="OOY65" s="84"/>
      <c r="OOZ65" s="84"/>
      <c r="OPA65" s="84"/>
      <c r="OPB65" s="84"/>
      <c r="OPC65" s="84"/>
      <c r="OPD65" s="84"/>
      <c r="OPE65" s="84"/>
      <c r="OPF65" s="84"/>
      <c r="OPG65" s="84"/>
      <c r="OPH65" s="84"/>
      <c r="OPI65" s="84"/>
      <c r="OPJ65" s="84"/>
      <c r="OPK65" s="84"/>
      <c r="OPL65" s="84"/>
      <c r="OPM65" s="84"/>
      <c r="OPN65" s="84"/>
      <c r="OPO65" s="84"/>
      <c r="OPP65" s="84"/>
      <c r="OPQ65" s="84"/>
      <c r="OPR65" s="84"/>
      <c r="OPS65" s="84"/>
      <c r="OPT65" s="84"/>
      <c r="OPU65" s="84"/>
      <c r="OPV65" s="84"/>
      <c r="OPW65" s="84"/>
      <c r="OPX65" s="84"/>
      <c r="OPY65" s="84"/>
      <c r="OPZ65" s="84"/>
      <c r="OQA65" s="84"/>
      <c r="OQB65" s="84"/>
      <c r="OQC65" s="84"/>
      <c r="OQD65" s="84"/>
      <c r="OQE65" s="84"/>
      <c r="OQF65" s="84"/>
      <c r="OQG65" s="84"/>
      <c r="OQH65" s="84"/>
      <c r="OQI65" s="84"/>
      <c r="OQJ65" s="84"/>
      <c r="OQK65" s="84"/>
      <c r="OQL65" s="84"/>
      <c r="OQM65" s="84"/>
      <c r="OQN65" s="84"/>
      <c r="OQO65" s="84"/>
      <c r="OQP65" s="84"/>
      <c r="OQQ65" s="84"/>
      <c r="OQR65" s="84"/>
      <c r="OQS65" s="84"/>
      <c r="OQT65" s="84"/>
      <c r="OQU65" s="84"/>
      <c r="OQV65" s="84"/>
      <c r="OQW65" s="84"/>
      <c r="OQX65" s="84"/>
      <c r="OQY65" s="84"/>
      <c r="OQZ65" s="84"/>
      <c r="ORA65" s="84"/>
      <c r="ORB65" s="84"/>
      <c r="ORC65" s="84"/>
      <c r="ORD65" s="84"/>
      <c r="ORE65" s="84"/>
      <c r="ORF65" s="84"/>
      <c r="ORG65" s="84"/>
      <c r="ORH65" s="84"/>
      <c r="ORI65" s="84"/>
      <c r="ORJ65" s="84"/>
      <c r="ORK65" s="84"/>
      <c r="ORL65" s="84"/>
      <c r="ORM65" s="84"/>
      <c r="ORN65" s="84"/>
      <c r="ORO65" s="84"/>
      <c r="ORP65" s="84"/>
      <c r="ORQ65" s="84"/>
      <c r="ORR65" s="84"/>
      <c r="ORS65" s="84"/>
      <c r="ORT65" s="84"/>
      <c r="ORU65" s="84"/>
      <c r="ORV65" s="84"/>
      <c r="ORW65" s="84"/>
      <c r="ORX65" s="84"/>
      <c r="ORY65" s="84"/>
      <c r="ORZ65" s="84"/>
      <c r="OSA65" s="84"/>
      <c r="OSB65" s="84"/>
      <c r="OSC65" s="84"/>
      <c r="OSD65" s="84"/>
      <c r="OSE65" s="84"/>
      <c r="OSF65" s="84"/>
      <c r="OSG65" s="84"/>
      <c r="OSH65" s="84"/>
      <c r="OSI65" s="84"/>
      <c r="OSJ65" s="84"/>
      <c r="OSK65" s="84"/>
      <c r="OSL65" s="84"/>
      <c r="OSM65" s="84"/>
      <c r="OSN65" s="84"/>
      <c r="OSO65" s="84"/>
      <c r="OSP65" s="84"/>
      <c r="OSQ65" s="84"/>
      <c r="OSR65" s="84"/>
      <c r="OSS65" s="84"/>
      <c r="OST65" s="84"/>
      <c r="OSU65" s="84"/>
      <c r="OSV65" s="84"/>
      <c r="OSW65" s="84"/>
      <c r="OSX65" s="84"/>
      <c r="OSY65" s="84"/>
      <c r="OSZ65" s="84"/>
      <c r="OTA65" s="84"/>
      <c r="OTB65" s="84"/>
      <c r="OTC65" s="84"/>
      <c r="OTD65" s="84"/>
      <c r="OTE65" s="84"/>
      <c r="OTF65" s="84"/>
      <c r="OTG65" s="84"/>
      <c r="OTH65" s="84"/>
      <c r="OTI65" s="84"/>
      <c r="OTJ65" s="84"/>
      <c r="OTK65" s="84"/>
      <c r="OTL65" s="84"/>
      <c r="OTM65" s="84"/>
      <c r="OTN65" s="84"/>
      <c r="OTO65" s="84"/>
      <c r="OTP65" s="84"/>
      <c r="OTQ65" s="84"/>
      <c r="OTR65" s="84"/>
      <c r="OTS65" s="84"/>
      <c r="OTT65" s="84"/>
      <c r="OTU65" s="84"/>
      <c r="OTV65" s="84"/>
      <c r="OTW65" s="84"/>
      <c r="OTX65" s="84"/>
      <c r="OTY65" s="84"/>
      <c r="OTZ65" s="84"/>
      <c r="OUA65" s="84"/>
      <c r="OUB65" s="84"/>
      <c r="OUC65" s="84"/>
      <c r="OUD65" s="84"/>
      <c r="OUE65" s="84"/>
      <c r="OUF65" s="84"/>
      <c r="OUG65" s="84"/>
      <c r="OUH65" s="84"/>
      <c r="OUI65" s="84"/>
      <c r="OUJ65" s="84"/>
      <c r="OUK65" s="84"/>
      <c r="OUL65" s="84"/>
      <c r="OUM65" s="84"/>
      <c r="OUN65" s="84"/>
      <c r="OUO65" s="84"/>
      <c r="OUP65" s="84"/>
      <c r="OUQ65" s="84"/>
      <c r="OUR65" s="84"/>
      <c r="OUS65" s="84"/>
      <c r="OUT65" s="84"/>
      <c r="OUU65" s="84"/>
      <c r="OUV65" s="84"/>
      <c r="OUW65" s="84"/>
      <c r="OUX65" s="84"/>
      <c r="OUY65" s="84"/>
      <c r="OUZ65" s="84"/>
      <c r="OVA65" s="84"/>
      <c r="OVB65" s="84"/>
      <c r="OVC65" s="84"/>
      <c r="OVD65" s="84"/>
      <c r="OVE65" s="84"/>
      <c r="OVF65" s="84"/>
      <c r="OVG65" s="84"/>
      <c r="OVH65" s="84"/>
      <c r="OVI65" s="84"/>
      <c r="OVJ65" s="84"/>
      <c r="OVK65" s="84"/>
      <c r="OVL65" s="84"/>
      <c r="OVM65" s="84"/>
      <c r="OVN65" s="84"/>
      <c r="OVO65" s="84"/>
      <c r="OVP65" s="84"/>
      <c r="OVQ65" s="84"/>
      <c r="OVR65" s="84"/>
      <c r="OVS65" s="84"/>
      <c r="OVT65" s="84"/>
      <c r="OVU65" s="84"/>
      <c r="OVV65" s="84"/>
      <c r="OVW65" s="84"/>
      <c r="OVX65" s="84"/>
      <c r="OVY65" s="84"/>
      <c r="OVZ65" s="84"/>
      <c r="OWA65" s="84"/>
      <c r="OWB65" s="84"/>
      <c r="OWC65" s="84"/>
      <c r="OWD65" s="84"/>
      <c r="OWE65" s="84"/>
      <c r="OWF65" s="84"/>
      <c r="OWG65" s="84"/>
      <c r="OWH65" s="84"/>
      <c r="OWI65" s="84"/>
      <c r="OWJ65" s="84"/>
      <c r="OWK65" s="84"/>
      <c r="OWL65" s="84"/>
      <c r="OWM65" s="84"/>
      <c r="OWN65" s="84"/>
      <c r="OWO65" s="84"/>
      <c r="OWP65" s="84"/>
      <c r="OWQ65" s="84"/>
      <c r="OWR65" s="84"/>
      <c r="OWS65" s="84"/>
      <c r="OWT65" s="84"/>
      <c r="OWU65" s="84"/>
      <c r="OWV65" s="84"/>
      <c r="OWW65" s="84"/>
      <c r="OWX65" s="84"/>
      <c r="OWY65" s="84"/>
      <c r="OWZ65" s="84"/>
      <c r="OXA65" s="84"/>
      <c r="OXB65" s="84"/>
      <c r="OXC65" s="84"/>
      <c r="OXD65" s="84"/>
      <c r="OXE65" s="84"/>
      <c r="OXF65" s="84"/>
      <c r="OXG65" s="84"/>
      <c r="OXH65" s="84"/>
      <c r="OXI65" s="84"/>
      <c r="OXJ65" s="84"/>
      <c r="OXK65" s="84"/>
      <c r="OXL65" s="84"/>
      <c r="OXM65" s="84"/>
      <c r="OXN65" s="84"/>
      <c r="OXO65" s="84"/>
      <c r="OXP65" s="84"/>
      <c r="OXQ65" s="84"/>
      <c r="OXR65" s="84"/>
      <c r="OXS65" s="84"/>
      <c r="OXT65" s="84"/>
      <c r="OXU65" s="84"/>
      <c r="OXV65" s="84"/>
      <c r="OXW65" s="84"/>
      <c r="OXX65" s="84"/>
      <c r="OXY65" s="84"/>
      <c r="OXZ65" s="84"/>
      <c r="OYA65" s="84"/>
      <c r="OYB65" s="84"/>
      <c r="OYC65" s="84"/>
      <c r="OYD65" s="84"/>
      <c r="OYE65" s="84"/>
      <c r="OYF65" s="84"/>
      <c r="OYG65" s="84"/>
      <c r="OYH65" s="84"/>
      <c r="OYI65" s="84"/>
      <c r="OYJ65" s="84"/>
      <c r="OYK65" s="84"/>
      <c r="OYL65" s="84"/>
      <c r="OYM65" s="84"/>
      <c r="OYN65" s="84"/>
      <c r="OYO65" s="84"/>
      <c r="OYP65" s="84"/>
      <c r="OYQ65" s="84"/>
      <c r="OYR65" s="84"/>
      <c r="OYS65" s="84"/>
      <c r="OYT65" s="84"/>
      <c r="OYU65" s="84"/>
      <c r="OYV65" s="84"/>
      <c r="OYW65" s="84"/>
      <c r="OYX65" s="84"/>
      <c r="OYY65" s="84"/>
      <c r="OYZ65" s="84"/>
      <c r="OZA65" s="84"/>
      <c r="OZB65" s="84"/>
      <c r="OZC65" s="84"/>
      <c r="OZD65" s="84"/>
      <c r="OZE65" s="84"/>
      <c r="OZF65" s="84"/>
      <c r="OZG65" s="84"/>
      <c r="OZH65" s="84"/>
      <c r="OZI65" s="84"/>
      <c r="OZJ65" s="84"/>
      <c r="OZK65" s="84"/>
      <c r="OZL65" s="84"/>
      <c r="OZM65" s="84"/>
      <c r="OZN65" s="84"/>
      <c r="OZO65" s="84"/>
      <c r="OZP65" s="84"/>
      <c r="OZQ65" s="84"/>
      <c r="OZR65" s="84"/>
      <c r="OZS65" s="84"/>
      <c r="OZT65" s="84"/>
      <c r="OZU65" s="84"/>
      <c r="OZV65" s="84"/>
      <c r="OZW65" s="84"/>
      <c r="OZX65" s="84"/>
      <c r="OZY65" s="84"/>
      <c r="OZZ65" s="84"/>
      <c r="PAA65" s="84"/>
      <c r="PAB65" s="84"/>
      <c r="PAC65" s="84"/>
      <c r="PAD65" s="84"/>
      <c r="PAE65" s="84"/>
      <c r="PAF65" s="84"/>
      <c r="PAG65" s="84"/>
      <c r="PAH65" s="84"/>
      <c r="PAI65" s="84"/>
      <c r="PAJ65" s="84"/>
      <c r="PAK65" s="84"/>
      <c r="PAL65" s="84"/>
      <c r="PAM65" s="84"/>
      <c r="PAN65" s="84"/>
      <c r="PAO65" s="84"/>
      <c r="PAP65" s="84"/>
      <c r="PAQ65" s="84"/>
      <c r="PAR65" s="84"/>
      <c r="PAS65" s="84"/>
      <c r="PAT65" s="84"/>
      <c r="PAU65" s="84"/>
      <c r="PAV65" s="84"/>
      <c r="PAW65" s="84"/>
      <c r="PAX65" s="84"/>
      <c r="PAY65" s="84"/>
      <c r="PAZ65" s="84"/>
      <c r="PBA65" s="84"/>
      <c r="PBB65" s="84"/>
      <c r="PBC65" s="84"/>
      <c r="PBD65" s="84"/>
      <c r="PBE65" s="84"/>
      <c r="PBF65" s="84"/>
      <c r="PBG65" s="84"/>
      <c r="PBH65" s="84"/>
      <c r="PBI65" s="84"/>
      <c r="PBJ65" s="84"/>
      <c r="PBK65" s="84"/>
      <c r="PBL65" s="84"/>
      <c r="PBM65" s="84"/>
      <c r="PBN65" s="84"/>
      <c r="PBO65" s="84"/>
      <c r="PBP65" s="84"/>
      <c r="PBQ65" s="84"/>
      <c r="PBR65" s="84"/>
      <c r="PBS65" s="84"/>
      <c r="PBT65" s="84"/>
      <c r="PBU65" s="84"/>
      <c r="PBV65" s="84"/>
      <c r="PBW65" s="84"/>
      <c r="PBX65" s="84"/>
      <c r="PBY65" s="84"/>
      <c r="PBZ65" s="84"/>
      <c r="PCA65" s="84"/>
      <c r="PCB65" s="84"/>
      <c r="PCC65" s="84"/>
      <c r="PCD65" s="84"/>
      <c r="PCE65" s="84"/>
      <c r="PCF65" s="84"/>
      <c r="PCG65" s="84"/>
      <c r="PCH65" s="84"/>
      <c r="PCI65" s="84"/>
      <c r="PCJ65" s="84"/>
      <c r="PCK65" s="84"/>
      <c r="PCL65" s="84"/>
      <c r="PCM65" s="84"/>
      <c r="PCN65" s="84"/>
      <c r="PCO65" s="84"/>
      <c r="PCP65" s="84"/>
      <c r="PCQ65" s="84"/>
      <c r="PCR65" s="84"/>
      <c r="PCS65" s="84"/>
      <c r="PCT65" s="84"/>
      <c r="PCU65" s="84"/>
      <c r="PCV65" s="84"/>
      <c r="PCW65" s="84"/>
      <c r="PCX65" s="84"/>
      <c r="PCY65" s="84"/>
      <c r="PCZ65" s="84"/>
      <c r="PDA65" s="84"/>
      <c r="PDB65" s="84"/>
      <c r="PDC65" s="84"/>
      <c r="PDD65" s="84"/>
      <c r="PDE65" s="84"/>
      <c r="PDF65" s="84"/>
      <c r="PDG65" s="84"/>
      <c r="PDH65" s="84"/>
      <c r="PDI65" s="84"/>
      <c r="PDJ65" s="84"/>
      <c r="PDK65" s="84"/>
      <c r="PDL65" s="84"/>
      <c r="PDM65" s="84"/>
      <c r="PDN65" s="84"/>
      <c r="PDO65" s="84"/>
      <c r="PDP65" s="84"/>
      <c r="PDQ65" s="84"/>
      <c r="PDR65" s="84"/>
      <c r="PDS65" s="84"/>
      <c r="PDT65" s="84"/>
      <c r="PDU65" s="84"/>
      <c r="PDV65" s="84"/>
      <c r="PDW65" s="84"/>
      <c r="PDX65" s="84"/>
      <c r="PDY65" s="84"/>
      <c r="PDZ65" s="84"/>
      <c r="PEA65" s="84"/>
      <c r="PEB65" s="84"/>
      <c r="PEC65" s="84"/>
      <c r="PED65" s="84"/>
      <c r="PEE65" s="84"/>
      <c r="PEF65" s="84"/>
      <c r="PEG65" s="84"/>
      <c r="PEH65" s="84"/>
      <c r="PEI65" s="84"/>
      <c r="PEJ65" s="84"/>
      <c r="PEK65" s="84"/>
      <c r="PEL65" s="84"/>
      <c r="PEM65" s="84"/>
      <c r="PEN65" s="84"/>
      <c r="PEO65" s="84"/>
      <c r="PEP65" s="84"/>
      <c r="PEQ65" s="84"/>
      <c r="PER65" s="84"/>
      <c r="PES65" s="84"/>
      <c r="PET65" s="84"/>
      <c r="PEU65" s="84"/>
      <c r="PEV65" s="84"/>
      <c r="PEW65" s="84"/>
      <c r="PEX65" s="84"/>
      <c r="PEY65" s="84"/>
      <c r="PEZ65" s="84"/>
      <c r="PFA65" s="84"/>
      <c r="PFB65" s="84"/>
      <c r="PFC65" s="84"/>
      <c r="PFD65" s="84"/>
      <c r="PFE65" s="84"/>
      <c r="PFF65" s="84"/>
      <c r="PFG65" s="84"/>
      <c r="PFH65" s="84"/>
      <c r="PFI65" s="84"/>
      <c r="PFJ65" s="84"/>
      <c r="PFK65" s="84"/>
      <c r="PFL65" s="84"/>
      <c r="PFM65" s="84"/>
      <c r="PFN65" s="84"/>
      <c r="PFO65" s="84"/>
      <c r="PFP65" s="84"/>
      <c r="PFQ65" s="84"/>
      <c r="PFR65" s="84"/>
      <c r="PFS65" s="84"/>
      <c r="PFT65" s="84"/>
      <c r="PFU65" s="84"/>
      <c r="PFV65" s="84"/>
      <c r="PFW65" s="84"/>
      <c r="PFX65" s="84"/>
      <c r="PFY65" s="84"/>
      <c r="PFZ65" s="84"/>
      <c r="PGA65" s="84"/>
      <c r="PGB65" s="84"/>
      <c r="PGC65" s="84"/>
      <c r="PGD65" s="84"/>
      <c r="PGE65" s="84"/>
      <c r="PGF65" s="84"/>
      <c r="PGG65" s="84"/>
      <c r="PGH65" s="84"/>
      <c r="PGI65" s="84"/>
      <c r="PGJ65" s="84"/>
      <c r="PGK65" s="84"/>
      <c r="PGL65" s="84"/>
      <c r="PGM65" s="84"/>
      <c r="PGN65" s="84"/>
      <c r="PGO65" s="84"/>
      <c r="PGP65" s="84"/>
      <c r="PGQ65" s="84"/>
      <c r="PGR65" s="84"/>
      <c r="PGS65" s="84"/>
      <c r="PGT65" s="84"/>
      <c r="PGU65" s="84"/>
      <c r="PGV65" s="84"/>
      <c r="PGW65" s="84"/>
      <c r="PGX65" s="84"/>
      <c r="PGY65" s="84"/>
      <c r="PGZ65" s="84"/>
      <c r="PHA65" s="84"/>
      <c r="PHB65" s="84"/>
      <c r="PHC65" s="84"/>
      <c r="PHD65" s="84"/>
      <c r="PHE65" s="84"/>
      <c r="PHF65" s="84"/>
      <c r="PHG65" s="84"/>
      <c r="PHH65" s="84"/>
      <c r="PHI65" s="84"/>
      <c r="PHJ65" s="84"/>
      <c r="PHK65" s="84"/>
      <c r="PHL65" s="84"/>
      <c r="PHM65" s="84"/>
      <c r="PHN65" s="84"/>
      <c r="PHO65" s="84"/>
      <c r="PHP65" s="84"/>
      <c r="PHQ65" s="84"/>
      <c r="PHR65" s="84"/>
      <c r="PHS65" s="84"/>
      <c r="PHT65" s="84"/>
      <c r="PHU65" s="84"/>
      <c r="PHV65" s="84"/>
      <c r="PHW65" s="84"/>
      <c r="PHX65" s="84"/>
      <c r="PHY65" s="84"/>
      <c r="PHZ65" s="84"/>
      <c r="PIA65" s="84"/>
      <c r="PIB65" s="84"/>
      <c r="PIC65" s="84"/>
      <c r="PID65" s="84"/>
      <c r="PIE65" s="84"/>
      <c r="PIF65" s="84"/>
      <c r="PIG65" s="84"/>
      <c r="PIH65" s="84"/>
      <c r="PII65" s="84"/>
      <c r="PIJ65" s="84"/>
      <c r="PIK65" s="84"/>
      <c r="PIL65" s="84"/>
      <c r="PIM65" s="84"/>
      <c r="PIN65" s="84"/>
      <c r="PIO65" s="84"/>
      <c r="PIP65" s="84"/>
      <c r="PIQ65" s="84"/>
      <c r="PIR65" s="84"/>
      <c r="PIS65" s="84"/>
      <c r="PIT65" s="84"/>
      <c r="PIU65" s="84"/>
      <c r="PIV65" s="84"/>
      <c r="PIW65" s="84"/>
      <c r="PIX65" s="84"/>
      <c r="PIY65" s="84"/>
      <c r="PIZ65" s="84"/>
      <c r="PJA65" s="84"/>
      <c r="PJB65" s="84"/>
      <c r="PJC65" s="84"/>
      <c r="PJD65" s="84"/>
      <c r="PJE65" s="84"/>
      <c r="PJF65" s="84"/>
      <c r="PJG65" s="84"/>
      <c r="PJH65" s="84"/>
      <c r="PJI65" s="84"/>
      <c r="PJJ65" s="84"/>
      <c r="PJK65" s="84"/>
      <c r="PJL65" s="84"/>
      <c r="PJM65" s="84"/>
      <c r="PJN65" s="84"/>
      <c r="PJO65" s="84"/>
      <c r="PJP65" s="84"/>
      <c r="PJQ65" s="84"/>
      <c r="PJR65" s="84"/>
      <c r="PJS65" s="84"/>
      <c r="PJT65" s="84"/>
      <c r="PJU65" s="84"/>
      <c r="PJV65" s="84"/>
      <c r="PJW65" s="84"/>
      <c r="PJX65" s="84"/>
      <c r="PJY65" s="84"/>
      <c r="PJZ65" s="84"/>
      <c r="PKA65" s="84"/>
      <c r="PKB65" s="84"/>
      <c r="PKC65" s="84"/>
      <c r="PKD65" s="84"/>
      <c r="PKE65" s="84"/>
      <c r="PKF65" s="84"/>
      <c r="PKG65" s="84"/>
      <c r="PKH65" s="84"/>
      <c r="PKI65" s="84"/>
      <c r="PKJ65" s="84"/>
      <c r="PKK65" s="84"/>
      <c r="PKL65" s="84"/>
      <c r="PKM65" s="84"/>
      <c r="PKN65" s="84"/>
      <c r="PKO65" s="84"/>
      <c r="PKP65" s="84"/>
      <c r="PKQ65" s="84"/>
      <c r="PKR65" s="84"/>
      <c r="PKS65" s="84"/>
      <c r="PKT65" s="84"/>
      <c r="PKU65" s="84"/>
      <c r="PKV65" s="84"/>
      <c r="PKW65" s="84"/>
      <c r="PKX65" s="84"/>
      <c r="PKY65" s="84"/>
      <c r="PKZ65" s="84"/>
      <c r="PLA65" s="84"/>
      <c r="PLB65" s="84"/>
      <c r="PLC65" s="84"/>
      <c r="PLD65" s="84"/>
      <c r="PLE65" s="84"/>
      <c r="PLF65" s="84"/>
      <c r="PLG65" s="84"/>
      <c r="PLH65" s="84"/>
      <c r="PLI65" s="84"/>
      <c r="PLJ65" s="84"/>
      <c r="PLK65" s="84"/>
      <c r="PLL65" s="84"/>
      <c r="PLM65" s="84"/>
      <c r="PLN65" s="84"/>
      <c r="PLO65" s="84"/>
      <c r="PLP65" s="84"/>
      <c r="PLQ65" s="84"/>
      <c r="PLR65" s="84"/>
      <c r="PLS65" s="84"/>
      <c r="PLT65" s="84"/>
      <c r="PLU65" s="84"/>
      <c r="PLV65" s="84"/>
      <c r="PLW65" s="84"/>
      <c r="PLX65" s="84"/>
      <c r="PLY65" s="84"/>
      <c r="PLZ65" s="84"/>
      <c r="PMA65" s="84"/>
      <c r="PMB65" s="84"/>
      <c r="PMC65" s="84"/>
      <c r="PMD65" s="84"/>
      <c r="PME65" s="84"/>
      <c r="PMF65" s="84"/>
      <c r="PMG65" s="84"/>
      <c r="PMH65" s="84"/>
      <c r="PMI65" s="84"/>
      <c r="PMJ65" s="84"/>
      <c r="PMK65" s="84"/>
      <c r="PML65" s="84"/>
      <c r="PMM65" s="84"/>
      <c r="PMN65" s="84"/>
      <c r="PMO65" s="84"/>
      <c r="PMP65" s="84"/>
      <c r="PMQ65" s="84"/>
      <c r="PMR65" s="84"/>
      <c r="PMS65" s="84"/>
      <c r="PMT65" s="84"/>
      <c r="PMU65" s="84"/>
      <c r="PMV65" s="84"/>
      <c r="PMW65" s="84"/>
      <c r="PMX65" s="84"/>
      <c r="PMY65" s="84"/>
      <c r="PMZ65" s="84"/>
      <c r="PNA65" s="84"/>
      <c r="PNB65" s="84"/>
      <c r="PNC65" s="84"/>
      <c r="PND65" s="84"/>
      <c r="PNE65" s="84"/>
      <c r="PNF65" s="84"/>
      <c r="PNG65" s="84"/>
      <c r="PNH65" s="84"/>
      <c r="PNI65" s="84"/>
      <c r="PNJ65" s="84"/>
      <c r="PNK65" s="84"/>
      <c r="PNL65" s="84"/>
      <c r="PNM65" s="84"/>
      <c r="PNN65" s="84"/>
      <c r="PNO65" s="84"/>
      <c r="PNP65" s="84"/>
      <c r="PNQ65" s="84"/>
      <c r="PNR65" s="84"/>
      <c r="PNS65" s="84"/>
      <c r="PNT65" s="84"/>
      <c r="PNU65" s="84"/>
      <c r="PNV65" s="84"/>
      <c r="PNW65" s="84"/>
      <c r="PNX65" s="84"/>
      <c r="PNY65" s="84"/>
      <c r="PNZ65" s="84"/>
      <c r="POA65" s="84"/>
      <c r="POB65" s="84"/>
      <c r="POC65" s="84"/>
      <c r="POD65" s="84"/>
      <c r="POE65" s="84"/>
      <c r="POF65" s="84"/>
      <c r="POG65" s="84"/>
      <c r="POH65" s="84"/>
      <c r="POI65" s="84"/>
      <c r="POJ65" s="84"/>
      <c r="POK65" s="84"/>
      <c r="POL65" s="84"/>
      <c r="POM65" s="84"/>
      <c r="PON65" s="84"/>
      <c r="POO65" s="84"/>
      <c r="POP65" s="84"/>
      <c r="POQ65" s="84"/>
      <c r="POR65" s="84"/>
      <c r="POS65" s="84"/>
      <c r="POT65" s="84"/>
      <c r="POU65" s="84"/>
      <c r="POV65" s="84"/>
      <c r="POW65" s="84"/>
      <c r="POX65" s="84"/>
      <c r="POY65" s="84"/>
      <c r="POZ65" s="84"/>
      <c r="PPA65" s="84"/>
      <c r="PPB65" s="84"/>
      <c r="PPC65" s="84"/>
      <c r="PPD65" s="84"/>
      <c r="PPE65" s="84"/>
      <c r="PPF65" s="84"/>
      <c r="PPG65" s="84"/>
      <c r="PPH65" s="84"/>
      <c r="PPI65" s="84"/>
      <c r="PPJ65" s="84"/>
      <c r="PPK65" s="84"/>
      <c r="PPL65" s="84"/>
      <c r="PPM65" s="84"/>
      <c r="PPN65" s="84"/>
      <c r="PPO65" s="84"/>
      <c r="PPP65" s="84"/>
      <c r="PPQ65" s="84"/>
      <c r="PPR65" s="84"/>
      <c r="PPS65" s="84"/>
      <c r="PPT65" s="84"/>
      <c r="PPU65" s="84"/>
      <c r="PPV65" s="84"/>
      <c r="PPW65" s="84"/>
      <c r="PPX65" s="84"/>
      <c r="PPY65" s="84"/>
      <c r="PPZ65" s="84"/>
      <c r="PQA65" s="84"/>
      <c r="PQB65" s="84"/>
      <c r="PQC65" s="84"/>
      <c r="PQD65" s="84"/>
      <c r="PQE65" s="84"/>
      <c r="PQF65" s="84"/>
      <c r="PQG65" s="84"/>
      <c r="PQH65" s="84"/>
      <c r="PQI65" s="84"/>
      <c r="PQJ65" s="84"/>
      <c r="PQK65" s="84"/>
      <c r="PQL65" s="84"/>
      <c r="PQM65" s="84"/>
      <c r="PQN65" s="84"/>
      <c r="PQO65" s="84"/>
      <c r="PQP65" s="84"/>
      <c r="PQQ65" s="84"/>
      <c r="PQR65" s="84"/>
      <c r="PQS65" s="84"/>
      <c r="PQT65" s="84"/>
      <c r="PQU65" s="84"/>
      <c r="PQV65" s="84"/>
      <c r="PQW65" s="84"/>
      <c r="PQX65" s="84"/>
      <c r="PQY65" s="84"/>
      <c r="PQZ65" s="84"/>
      <c r="PRA65" s="84"/>
      <c r="PRB65" s="84"/>
      <c r="PRC65" s="84"/>
      <c r="PRD65" s="84"/>
      <c r="PRE65" s="84"/>
      <c r="PRF65" s="84"/>
      <c r="PRG65" s="84"/>
      <c r="PRH65" s="84"/>
      <c r="PRI65" s="84"/>
      <c r="PRJ65" s="84"/>
      <c r="PRK65" s="84"/>
      <c r="PRL65" s="84"/>
      <c r="PRM65" s="84"/>
      <c r="PRN65" s="84"/>
      <c r="PRO65" s="84"/>
      <c r="PRP65" s="84"/>
      <c r="PRQ65" s="84"/>
      <c r="PRR65" s="84"/>
      <c r="PRS65" s="84"/>
      <c r="PRT65" s="84"/>
      <c r="PRU65" s="84"/>
      <c r="PRV65" s="84"/>
      <c r="PRW65" s="84"/>
      <c r="PRX65" s="84"/>
      <c r="PRY65" s="84"/>
      <c r="PRZ65" s="84"/>
      <c r="PSA65" s="84"/>
      <c r="PSB65" s="84"/>
      <c r="PSC65" s="84"/>
      <c r="PSD65" s="84"/>
      <c r="PSE65" s="84"/>
      <c r="PSF65" s="84"/>
      <c r="PSG65" s="84"/>
      <c r="PSH65" s="84"/>
      <c r="PSI65" s="84"/>
      <c r="PSJ65" s="84"/>
      <c r="PSK65" s="84"/>
      <c r="PSL65" s="84"/>
      <c r="PSM65" s="84"/>
      <c r="PSN65" s="84"/>
      <c r="PSO65" s="84"/>
      <c r="PSP65" s="84"/>
      <c r="PSQ65" s="84"/>
      <c r="PSR65" s="84"/>
      <c r="PSS65" s="84"/>
      <c r="PST65" s="84"/>
      <c r="PSU65" s="84"/>
      <c r="PSV65" s="84"/>
      <c r="PSW65" s="84"/>
      <c r="PSX65" s="84"/>
      <c r="PSY65" s="84"/>
      <c r="PSZ65" s="84"/>
      <c r="PTA65" s="84"/>
      <c r="PTB65" s="84"/>
      <c r="PTC65" s="84"/>
      <c r="PTD65" s="84"/>
      <c r="PTE65" s="84"/>
      <c r="PTF65" s="84"/>
      <c r="PTG65" s="84"/>
      <c r="PTH65" s="84"/>
      <c r="PTI65" s="84"/>
      <c r="PTJ65" s="84"/>
      <c r="PTK65" s="84"/>
      <c r="PTL65" s="84"/>
      <c r="PTM65" s="84"/>
      <c r="PTN65" s="84"/>
      <c r="PTO65" s="84"/>
      <c r="PTP65" s="84"/>
      <c r="PTQ65" s="84"/>
      <c r="PTR65" s="84"/>
      <c r="PTS65" s="84"/>
      <c r="PTT65" s="84"/>
      <c r="PTU65" s="84"/>
      <c r="PTV65" s="84"/>
      <c r="PTW65" s="84"/>
      <c r="PTX65" s="84"/>
      <c r="PTY65" s="84"/>
      <c r="PTZ65" s="84"/>
      <c r="PUA65" s="84"/>
      <c r="PUB65" s="84"/>
      <c r="PUC65" s="84"/>
      <c r="PUD65" s="84"/>
      <c r="PUE65" s="84"/>
      <c r="PUF65" s="84"/>
      <c r="PUG65" s="84"/>
      <c r="PUH65" s="84"/>
      <c r="PUI65" s="84"/>
      <c r="PUJ65" s="84"/>
      <c r="PUK65" s="84"/>
      <c r="PUL65" s="84"/>
      <c r="PUM65" s="84"/>
      <c r="PUN65" s="84"/>
      <c r="PUO65" s="84"/>
      <c r="PUP65" s="84"/>
      <c r="PUQ65" s="84"/>
      <c r="PUR65" s="84"/>
      <c r="PUS65" s="84"/>
      <c r="PUT65" s="84"/>
      <c r="PUU65" s="84"/>
      <c r="PUV65" s="84"/>
      <c r="PUW65" s="84"/>
      <c r="PUX65" s="84"/>
      <c r="PUY65" s="84"/>
      <c r="PUZ65" s="84"/>
      <c r="PVA65" s="84"/>
      <c r="PVB65" s="84"/>
      <c r="PVC65" s="84"/>
      <c r="PVD65" s="84"/>
      <c r="PVE65" s="84"/>
      <c r="PVF65" s="84"/>
      <c r="PVG65" s="84"/>
      <c r="PVH65" s="84"/>
      <c r="PVI65" s="84"/>
      <c r="PVJ65" s="84"/>
      <c r="PVK65" s="84"/>
      <c r="PVL65" s="84"/>
      <c r="PVM65" s="84"/>
      <c r="PVN65" s="84"/>
      <c r="PVO65" s="84"/>
      <c r="PVP65" s="84"/>
      <c r="PVQ65" s="84"/>
      <c r="PVR65" s="84"/>
      <c r="PVS65" s="84"/>
      <c r="PVT65" s="84"/>
      <c r="PVU65" s="84"/>
      <c r="PVV65" s="84"/>
      <c r="PVW65" s="84"/>
      <c r="PVX65" s="84"/>
      <c r="PVY65" s="84"/>
      <c r="PVZ65" s="84"/>
      <c r="PWA65" s="84"/>
      <c r="PWB65" s="84"/>
      <c r="PWC65" s="84"/>
      <c r="PWD65" s="84"/>
      <c r="PWE65" s="84"/>
      <c r="PWF65" s="84"/>
      <c r="PWG65" s="84"/>
      <c r="PWH65" s="84"/>
      <c r="PWI65" s="84"/>
      <c r="PWJ65" s="84"/>
      <c r="PWK65" s="84"/>
      <c r="PWL65" s="84"/>
      <c r="PWM65" s="84"/>
      <c r="PWN65" s="84"/>
      <c r="PWO65" s="84"/>
      <c r="PWP65" s="84"/>
      <c r="PWQ65" s="84"/>
      <c r="PWR65" s="84"/>
      <c r="PWS65" s="84"/>
      <c r="PWT65" s="84"/>
      <c r="PWU65" s="84"/>
      <c r="PWV65" s="84"/>
      <c r="PWW65" s="84"/>
      <c r="PWX65" s="84"/>
      <c r="PWY65" s="84"/>
      <c r="PWZ65" s="84"/>
      <c r="PXA65" s="84"/>
      <c r="PXB65" s="84"/>
      <c r="PXC65" s="84"/>
      <c r="PXD65" s="84"/>
      <c r="PXE65" s="84"/>
      <c r="PXF65" s="84"/>
      <c r="PXG65" s="84"/>
      <c r="PXH65" s="84"/>
      <c r="PXI65" s="84"/>
      <c r="PXJ65" s="84"/>
      <c r="PXK65" s="84"/>
      <c r="PXL65" s="84"/>
      <c r="PXM65" s="84"/>
      <c r="PXN65" s="84"/>
      <c r="PXO65" s="84"/>
      <c r="PXP65" s="84"/>
      <c r="PXQ65" s="84"/>
      <c r="PXR65" s="84"/>
      <c r="PXS65" s="84"/>
      <c r="PXT65" s="84"/>
      <c r="PXU65" s="84"/>
      <c r="PXV65" s="84"/>
      <c r="PXW65" s="84"/>
      <c r="PXX65" s="84"/>
      <c r="PXY65" s="84"/>
      <c r="PXZ65" s="84"/>
      <c r="PYA65" s="84"/>
      <c r="PYB65" s="84"/>
      <c r="PYC65" s="84"/>
      <c r="PYD65" s="84"/>
      <c r="PYE65" s="84"/>
      <c r="PYF65" s="84"/>
      <c r="PYG65" s="84"/>
      <c r="PYH65" s="84"/>
      <c r="PYI65" s="84"/>
      <c r="PYJ65" s="84"/>
      <c r="PYK65" s="84"/>
      <c r="PYL65" s="84"/>
      <c r="PYM65" s="84"/>
      <c r="PYN65" s="84"/>
      <c r="PYO65" s="84"/>
      <c r="PYP65" s="84"/>
      <c r="PYQ65" s="84"/>
      <c r="PYR65" s="84"/>
      <c r="PYS65" s="84"/>
      <c r="PYT65" s="84"/>
      <c r="PYU65" s="84"/>
      <c r="PYV65" s="84"/>
      <c r="PYW65" s="84"/>
      <c r="PYX65" s="84"/>
      <c r="PYY65" s="84"/>
      <c r="PYZ65" s="84"/>
      <c r="PZA65" s="84"/>
      <c r="PZB65" s="84"/>
      <c r="PZC65" s="84"/>
      <c r="PZD65" s="84"/>
      <c r="PZE65" s="84"/>
      <c r="PZF65" s="84"/>
      <c r="PZG65" s="84"/>
      <c r="PZH65" s="84"/>
      <c r="PZI65" s="84"/>
      <c r="PZJ65" s="84"/>
      <c r="PZK65" s="84"/>
      <c r="PZL65" s="84"/>
      <c r="PZM65" s="84"/>
      <c r="PZN65" s="84"/>
      <c r="PZO65" s="84"/>
      <c r="PZP65" s="84"/>
      <c r="PZQ65" s="84"/>
      <c r="PZR65" s="84"/>
      <c r="PZS65" s="84"/>
      <c r="PZT65" s="84"/>
      <c r="PZU65" s="84"/>
      <c r="PZV65" s="84"/>
      <c r="PZW65" s="84"/>
      <c r="PZX65" s="84"/>
      <c r="PZY65" s="84"/>
      <c r="PZZ65" s="84"/>
      <c r="QAA65" s="84"/>
      <c r="QAB65" s="84"/>
      <c r="QAC65" s="84"/>
      <c r="QAD65" s="84"/>
      <c r="QAE65" s="84"/>
      <c r="QAF65" s="84"/>
      <c r="QAG65" s="84"/>
      <c r="QAH65" s="84"/>
      <c r="QAI65" s="84"/>
      <c r="QAJ65" s="84"/>
      <c r="QAK65" s="84"/>
      <c r="QAL65" s="84"/>
      <c r="QAM65" s="84"/>
      <c r="QAN65" s="84"/>
      <c r="QAO65" s="84"/>
      <c r="QAP65" s="84"/>
      <c r="QAQ65" s="84"/>
      <c r="QAR65" s="84"/>
      <c r="QAS65" s="84"/>
      <c r="QAT65" s="84"/>
      <c r="QAU65" s="84"/>
      <c r="QAV65" s="84"/>
      <c r="QAW65" s="84"/>
      <c r="QAX65" s="84"/>
      <c r="QAY65" s="84"/>
      <c r="QAZ65" s="84"/>
      <c r="QBA65" s="84"/>
      <c r="QBB65" s="84"/>
      <c r="QBC65" s="84"/>
      <c r="QBD65" s="84"/>
      <c r="QBE65" s="84"/>
      <c r="QBF65" s="84"/>
      <c r="QBG65" s="84"/>
      <c r="QBH65" s="84"/>
      <c r="QBI65" s="84"/>
      <c r="QBJ65" s="84"/>
      <c r="QBK65" s="84"/>
      <c r="QBL65" s="84"/>
      <c r="QBM65" s="84"/>
      <c r="QBN65" s="84"/>
      <c r="QBO65" s="84"/>
      <c r="QBP65" s="84"/>
      <c r="QBQ65" s="84"/>
      <c r="QBR65" s="84"/>
      <c r="QBS65" s="84"/>
      <c r="QBT65" s="84"/>
      <c r="QBU65" s="84"/>
      <c r="QBV65" s="84"/>
      <c r="QBW65" s="84"/>
      <c r="QBX65" s="84"/>
      <c r="QBY65" s="84"/>
      <c r="QBZ65" s="84"/>
      <c r="QCA65" s="84"/>
      <c r="QCB65" s="84"/>
      <c r="QCC65" s="84"/>
      <c r="QCD65" s="84"/>
      <c r="QCE65" s="84"/>
      <c r="QCF65" s="84"/>
      <c r="QCG65" s="84"/>
      <c r="QCH65" s="84"/>
      <c r="QCI65" s="84"/>
      <c r="QCJ65" s="84"/>
      <c r="QCK65" s="84"/>
      <c r="QCL65" s="84"/>
      <c r="QCM65" s="84"/>
      <c r="QCN65" s="84"/>
      <c r="QCO65" s="84"/>
      <c r="QCP65" s="84"/>
      <c r="QCQ65" s="84"/>
      <c r="QCR65" s="84"/>
      <c r="QCS65" s="84"/>
      <c r="QCT65" s="84"/>
      <c r="QCU65" s="84"/>
      <c r="QCV65" s="84"/>
      <c r="QCW65" s="84"/>
      <c r="QCX65" s="84"/>
      <c r="QCY65" s="84"/>
      <c r="QCZ65" s="84"/>
      <c r="QDA65" s="84"/>
      <c r="QDB65" s="84"/>
      <c r="QDC65" s="84"/>
      <c r="QDD65" s="84"/>
      <c r="QDE65" s="84"/>
      <c r="QDF65" s="84"/>
      <c r="QDG65" s="84"/>
      <c r="QDH65" s="84"/>
      <c r="QDI65" s="84"/>
      <c r="QDJ65" s="84"/>
      <c r="QDK65" s="84"/>
      <c r="QDL65" s="84"/>
      <c r="QDM65" s="84"/>
      <c r="QDN65" s="84"/>
      <c r="QDO65" s="84"/>
      <c r="QDP65" s="84"/>
      <c r="QDQ65" s="84"/>
      <c r="QDR65" s="84"/>
      <c r="QDS65" s="84"/>
      <c r="QDT65" s="84"/>
      <c r="QDU65" s="84"/>
      <c r="QDV65" s="84"/>
      <c r="QDW65" s="84"/>
      <c r="QDX65" s="84"/>
      <c r="QDY65" s="84"/>
      <c r="QDZ65" s="84"/>
      <c r="QEA65" s="84"/>
      <c r="QEB65" s="84"/>
      <c r="QEC65" s="84"/>
      <c r="QED65" s="84"/>
      <c r="QEE65" s="84"/>
      <c r="QEF65" s="84"/>
      <c r="QEG65" s="84"/>
      <c r="QEH65" s="84"/>
      <c r="QEI65" s="84"/>
      <c r="QEJ65" s="84"/>
      <c r="QEK65" s="84"/>
      <c r="QEL65" s="84"/>
      <c r="QEM65" s="84"/>
      <c r="QEN65" s="84"/>
      <c r="QEO65" s="84"/>
      <c r="QEP65" s="84"/>
      <c r="QEQ65" s="84"/>
      <c r="QER65" s="84"/>
      <c r="QES65" s="84"/>
      <c r="QET65" s="84"/>
      <c r="QEU65" s="84"/>
      <c r="QEV65" s="84"/>
      <c r="QEW65" s="84"/>
      <c r="QEX65" s="84"/>
      <c r="QEY65" s="84"/>
      <c r="QEZ65" s="84"/>
      <c r="QFA65" s="84"/>
      <c r="QFB65" s="84"/>
      <c r="QFC65" s="84"/>
      <c r="QFD65" s="84"/>
      <c r="QFE65" s="84"/>
      <c r="QFF65" s="84"/>
      <c r="QFG65" s="84"/>
      <c r="QFH65" s="84"/>
      <c r="QFI65" s="84"/>
      <c r="QFJ65" s="84"/>
      <c r="QFK65" s="84"/>
      <c r="QFL65" s="84"/>
      <c r="QFM65" s="84"/>
      <c r="QFN65" s="84"/>
      <c r="QFO65" s="84"/>
      <c r="QFP65" s="84"/>
      <c r="QFQ65" s="84"/>
      <c r="QFR65" s="84"/>
      <c r="QFS65" s="84"/>
      <c r="QFT65" s="84"/>
      <c r="QFU65" s="84"/>
      <c r="QFV65" s="84"/>
      <c r="QFW65" s="84"/>
      <c r="QFX65" s="84"/>
      <c r="QFY65" s="84"/>
      <c r="QFZ65" s="84"/>
      <c r="QGA65" s="84"/>
      <c r="QGB65" s="84"/>
      <c r="QGC65" s="84"/>
      <c r="QGD65" s="84"/>
      <c r="QGE65" s="84"/>
      <c r="QGF65" s="84"/>
      <c r="QGG65" s="84"/>
      <c r="QGH65" s="84"/>
      <c r="QGI65" s="84"/>
      <c r="QGJ65" s="84"/>
      <c r="QGK65" s="84"/>
      <c r="QGL65" s="84"/>
      <c r="QGM65" s="84"/>
      <c r="QGN65" s="84"/>
      <c r="QGO65" s="84"/>
      <c r="QGP65" s="84"/>
      <c r="QGQ65" s="84"/>
      <c r="QGR65" s="84"/>
      <c r="QGS65" s="84"/>
      <c r="QGT65" s="84"/>
      <c r="QGU65" s="84"/>
      <c r="QGV65" s="84"/>
      <c r="QGW65" s="84"/>
      <c r="QGX65" s="84"/>
      <c r="QGY65" s="84"/>
      <c r="QGZ65" s="84"/>
      <c r="QHA65" s="84"/>
      <c r="QHB65" s="84"/>
      <c r="QHC65" s="84"/>
      <c r="QHD65" s="84"/>
      <c r="QHE65" s="84"/>
      <c r="QHF65" s="84"/>
      <c r="QHG65" s="84"/>
      <c r="QHH65" s="84"/>
      <c r="QHI65" s="84"/>
      <c r="QHJ65" s="84"/>
      <c r="QHK65" s="84"/>
      <c r="QHL65" s="84"/>
      <c r="QHM65" s="84"/>
      <c r="QHN65" s="84"/>
      <c r="QHO65" s="84"/>
      <c r="QHP65" s="84"/>
      <c r="QHQ65" s="84"/>
      <c r="QHR65" s="84"/>
      <c r="QHS65" s="84"/>
      <c r="QHT65" s="84"/>
      <c r="QHU65" s="84"/>
      <c r="QHV65" s="84"/>
      <c r="QHW65" s="84"/>
      <c r="QHX65" s="84"/>
      <c r="QHY65" s="84"/>
      <c r="QHZ65" s="84"/>
      <c r="QIA65" s="84"/>
      <c r="QIB65" s="84"/>
      <c r="QIC65" s="84"/>
      <c r="QID65" s="84"/>
      <c r="QIE65" s="84"/>
      <c r="QIF65" s="84"/>
      <c r="QIG65" s="84"/>
      <c r="QIH65" s="84"/>
      <c r="QII65" s="84"/>
      <c r="QIJ65" s="84"/>
      <c r="QIK65" s="84"/>
      <c r="QIL65" s="84"/>
      <c r="QIM65" s="84"/>
      <c r="QIN65" s="84"/>
      <c r="QIO65" s="84"/>
      <c r="QIP65" s="84"/>
      <c r="QIQ65" s="84"/>
      <c r="QIR65" s="84"/>
      <c r="QIS65" s="84"/>
      <c r="QIT65" s="84"/>
      <c r="QIU65" s="84"/>
      <c r="QIV65" s="84"/>
      <c r="QIW65" s="84"/>
      <c r="QIX65" s="84"/>
      <c r="QIY65" s="84"/>
      <c r="QIZ65" s="84"/>
      <c r="QJA65" s="84"/>
      <c r="QJB65" s="84"/>
      <c r="QJC65" s="84"/>
      <c r="QJD65" s="84"/>
      <c r="QJE65" s="84"/>
      <c r="QJF65" s="84"/>
      <c r="QJG65" s="84"/>
      <c r="QJH65" s="84"/>
      <c r="QJI65" s="84"/>
      <c r="QJJ65" s="84"/>
      <c r="QJK65" s="84"/>
      <c r="QJL65" s="84"/>
      <c r="QJM65" s="84"/>
      <c r="QJN65" s="84"/>
      <c r="QJO65" s="84"/>
      <c r="QJP65" s="84"/>
      <c r="QJQ65" s="84"/>
      <c r="QJR65" s="84"/>
      <c r="QJS65" s="84"/>
      <c r="QJT65" s="84"/>
      <c r="QJU65" s="84"/>
      <c r="QJV65" s="84"/>
      <c r="QJW65" s="84"/>
      <c r="QJX65" s="84"/>
      <c r="QJY65" s="84"/>
      <c r="QJZ65" s="84"/>
      <c r="QKA65" s="84"/>
      <c r="QKB65" s="84"/>
      <c r="QKC65" s="84"/>
      <c r="QKD65" s="84"/>
      <c r="QKE65" s="84"/>
      <c r="QKF65" s="84"/>
      <c r="QKG65" s="84"/>
      <c r="QKH65" s="84"/>
      <c r="QKI65" s="84"/>
      <c r="QKJ65" s="84"/>
      <c r="QKK65" s="84"/>
      <c r="QKL65" s="84"/>
      <c r="QKM65" s="84"/>
      <c r="QKN65" s="84"/>
      <c r="QKO65" s="84"/>
      <c r="QKP65" s="84"/>
      <c r="QKQ65" s="84"/>
      <c r="QKR65" s="84"/>
      <c r="QKS65" s="84"/>
      <c r="QKT65" s="84"/>
      <c r="QKU65" s="84"/>
      <c r="QKV65" s="84"/>
      <c r="QKW65" s="84"/>
      <c r="QKX65" s="84"/>
      <c r="QKY65" s="84"/>
      <c r="QKZ65" s="84"/>
      <c r="QLA65" s="84"/>
      <c r="QLB65" s="84"/>
      <c r="QLC65" s="84"/>
      <c r="QLD65" s="84"/>
      <c r="QLE65" s="84"/>
      <c r="QLF65" s="84"/>
      <c r="QLG65" s="84"/>
      <c r="QLH65" s="84"/>
      <c r="QLI65" s="84"/>
      <c r="QLJ65" s="84"/>
      <c r="QLK65" s="84"/>
      <c r="QLL65" s="84"/>
      <c r="QLM65" s="84"/>
      <c r="QLN65" s="84"/>
      <c r="QLO65" s="84"/>
      <c r="QLP65" s="84"/>
      <c r="QLQ65" s="84"/>
      <c r="QLR65" s="84"/>
      <c r="QLS65" s="84"/>
      <c r="QLT65" s="84"/>
      <c r="QLU65" s="84"/>
      <c r="QLV65" s="84"/>
      <c r="QLW65" s="84"/>
      <c r="QLX65" s="84"/>
      <c r="QLY65" s="84"/>
      <c r="QLZ65" s="84"/>
      <c r="QMA65" s="84"/>
      <c r="QMB65" s="84"/>
      <c r="QMC65" s="84"/>
      <c r="QMD65" s="84"/>
      <c r="QME65" s="84"/>
      <c r="QMF65" s="84"/>
      <c r="QMG65" s="84"/>
      <c r="QMH65" s="84"/>
      <c r="QMI65" s="84"/>
      <c r="QMJ65" s="84"/>
      <c r="QMK65" s="84"/>
      <c r="QML65" s="84"/>
      <c r="QMM65" s="84"/>
      <c r="QMN65" s="84"/>
      <c r="QMO65" s="84"/>
      <c r="QMP65" s="84"/>
      <c r="QMQ65" s="84"/>
      <c r="QMR65" s="84"/>
      <c r="QMS65" s="84"/>
      <c r="QMT65" s="84"/>
      <c r="QMU65" s="84"/>
      <c r="QMV65" s="84"/>
      <c r="QMW65" s="84"/>
      <c r="QMX65" s="84"/>
      <c r="QMY65" s="84"/>
      <c r="QMZ65" s="84"/>
      <c r="QNA65" s="84"/>
      <c r="QNB65" s="84"/>
      <c r="QNC65" s="84"/>
      <c r="QND65" s="84"/>
      <c r="QNE65" s="84"/>
      <c r="QNF65" s="84"/>
      <c r="QNG65" s="84"/>
      <c r="QNH65" s="84"/>
      <c r="QNI65" s="84"/>
      <c r="QNJ65" s="84"/>
      <c r="QNK65" s="84"/>
      <c r="QNL65" s="84"/>
      <c r="QNM65" s="84"/>
      <c r="QNN65" s="84"/>
      <c r="QNO65" s="84"/>
      <c r="QNP65" s="84"/>
      <c r="QNQ65" s="84"/>
      <c r="QNR65" s="84"/>
      <c r="QNS65" s="84"/>
      <c r="QNT65" s="84"/>
      <c r="QNU65" s="84"/>
      <c r="QNV65" s="84"/>
      <c r="QNW65" s="84"/>
      <c r="QNX65" s="84"/>
      <c r="QNY65" s="84"/>
      <c r="QNZ65" s="84"/>
      <c r="QOA65" s="84"/>
      <c r="QOB65" s="84"/>
      <c r="QOC65" s="84"/>
      <c r="QOD65" s="84"/>
      <c r="QOE65" s="84"/>
      <c r="QOF65" s="84"/>
      <c r="QOG65" s="84"/>
      <c r="QOH65" s="84"/>
      <c r="QOI65" s="84"/>
      <c r="QOJ65" s="84"/>
      <c r="QOK65" s="84"/>
      <c r="QOL65" s="84"/>
      <c r="QOM65" s="84"/>
      <c r="QON65" s="84"/>
      <c r="QOO65" s="84"/>
      <c r="QOP65" s="84"/>
      <c r="QOQ65" s="84"/>
      <c r="QOR65" s="84"/>
      <c r="QOS65" s="84"/>
      <c r="QOT65" s="84"/>
      <c r="QOU65" s="84"/>
      <c r="QOV65" s="84"/>
      <c r="QOW65" s="84"/>
      <c r="QOX65" s="84"/>
      <c r="QOY65" s="84"/>
      <c r="QOZ65" s="84"/>
      <c r="QPA65" s="84"/>
      <c r="QPB65" s="84"/>
      <c r="QPC65" s="84"/>
      <c r="QPD65" s="84"/>
      <c r="QPE65" s="84"/>
      <c r="QPF65" s="84"/>
      <c r="QPG65" s="84"/>
      <c r="QPH65" s="84"/>
      <c r="QPI65" s="84"/>
      <c r="QPJ65" s="84"/>
      <c r="QPK65" s="84"/>
      <c r="QPL65" s="84"/>
      <c r="QPM65" s="84"/>
      <c r="QPN65" s="84"/>
      <c r="QPO65" s="84"/>
      <c r="QPP65" s="84"/>
      <c r="QPQ65" s="84"/>
      <c r="QPR65" s="84"/>
      <c r="QPS65" s="84"/>
      <c r="QPT65" s="84"/>
      <c r="QPU65" s="84"/>
      <c r="QPV65" s="84"/>
      <c r="QPW65" s="84"/>
      <c r="QPX65" s="84"/>
      <c r="QPY65" s="84"/>
      <c r="QPZ65" s="84"/>
      <c r="QQA65" s="84"/>
      <c r="QQB65" s="84"/>
      <c r="QQC65" s="84"/>
      <c r="QQD65" s="84"/>
      <c r="QQE65" s="84"/>
      <c r="QQF65" s="84"/>
      <c r="QQG65" s="84"/>
      <c r="QQH65" s="84"/>
      <c r="QQI65" s="84"/>
      <c r="QQJ65" s="84"/>
      <c r="QQK65" s="84"/>
      <c r="QQL65" s="84"/>
      <c r="QQM65" s="84"/>
      <c r="QQN65" s="84"/>
      <c r="QQO65" s="84"/>
      <c r="QQP65" s="84"/>
      <c r="QQQ65" s="84"/>
      <c r="QQR65" s="84"/>
      <c r="QQS65" s="84"/>
      <c r="QQT65" s="84"/>
      <c r="QQU65" s="84"/>
      <c r="QQV65" s="84"/>
      <c r="QQW65" s="84"/>
      <c r="QQX65" s="84"/>
      <c r="QQY65" s="84"/>
      <c r="QQZ65" s="84"/>
      <c r="QRA65" s="84"/>
      <c r="QRB65" s="84"/>
      <c r="QRC65" s="84"/>
      <c r="QRD65" s="84"/>
      <c r="QRE65" s="84"/>
      <c r="QRF65" s="84"/>
      <c r="QRG65" s="84"/>
      <c r="QRH65" s="84"/>
      <c r="QRI65" s="84"/>
      <c r="QRJ65" s="84"/>
      <c r="QRK65" s="84"/>
      <c r="QRL65" s="84"/>
      <c r="QRM65" s="84"/>
      <c r="QRN65" s="84"/>
      <c r="QRO65" s="84"/>
      <c r="QRP65" s="84"/>
      <c r="QRQ65" s="84"/>
      <c r="QRR65" s="84"/>
      <c r="QRS65" s="84"/>
      <c r="QRT65" s="84"/>
      <c r="QRU65" s="84"/>
      <c r="QRV65" s="84"/>
      <c r="QRW65" s="84"/>
      <c r="QRX65" s="84"/>
      <c r="QRY65" s="84"/>
      <c r="QRZ65" s="84"/>
      <c r="QSA65" s="84"/>
      <c r="QSB65" s="84"/>
      <c r="QSC65" s="84"/>
      <c r="QSD65" s="84"/>
      <c r="QSE65" s="84"/>
      <c r="QSF65" s="84"/>
      <c r="QSG65" s="84"/>
      <c r="QSH65" s="84"/>
      <c r="QSI65" s="84"/>
      <c r="QSJ65" s="84"/>
      <c r="QSK65" s="84"/>
      <c r="QSL65" s="84"/>
      <c r="QSM65" s="84"/>
      <c r="QSN65" s="84"/>
      <c r="QSO65" s="84"/>
      <c r="QSP65" s="84"/>
      <c r="QSQ65" s="84"/>
      <c r="QSR65" s="84"/>
      <c r="QSS65" s="84"/>
      <c r="QST65" s="84"/>
      <c r="QSU65" s="84"/>
      <c r="QSV65" s="84"/>
      <c r="QSW65" s="84"/>
      <c r="QSX65" s="84"/>
      <c r="QSY65" s="84"/>
      <c r="QSZ65" s="84"/>
      <c r="QTA65" s="84"/>
      <c r="QTB65" s="84"/>
      <c r="QTC65" s="84"/>
      <c r="QTD65" s="84"/>
      <c r="QTE65" s="84"/>
      <c r="QTF65" s="84"/>
      <c r="QTG65" s="84"/>
      <c r="QTH65" s="84"/>
      <c r="QTI65" s="84"/>
      <c r="QTJ65" s="84"/>
      <c r="QTK65" s="84"/>
      <c r="QTL65" s="84"/>
      <c r="QTM65" s="84"/>
      <c r="QTN65" s="84"/>
      <c r="QTO65" s="84"/>
      <c r="QTP65" s="84"/>
      <c r="QTQ65" s="84"/>
      <c r="QTR65" s="84"/>
      <c r="QTS65" s="84"/>
      <c r="QTT65" s="84"/>
      <c r="QTU65" s="84"/>
      <c r="QTV65" s="84"/>
      <c r="QTW65" s="84"/>
      <c r="QTX65" s="84"/>
      <c r="QTY65" s="84"/>
      <c r="QTZ65" s="84"/>
      <c r="QUA65" s="84"/>
      <c r="QUB65" s="84"/>
      <c r="QUC65" s="84"/>
      <c r="QUD65" s="84"/>
      <c r="QUE65" s="84"/>
      <c r="QUF65" s="84"/>
      <c r="QUG65" s="84"/>
      <c r="QUH65" s="84"/>
      <c r="QUI65" s="84"/>
      <c r="QUJ65" s="84"/>
      <c r="QUK65" s="84"/>
      <c r="QUL65" s="84"/>
      <c r="QUM65" s="84"/>
      <c r="QUN65" s="84"/>
      <c r="QUO65" s="84"/>
      <c r="QUP65" s="84"/>
      <c r="QUQ65" s="84"/>
      <c r="QUR65" s="84"/>
      <c r="QUS65" s="84"/>
      <c r="QUT65" s="84"/>
      <c r="QUU65" s="84"/>
      <c r="QUV65" s="84"/>
      <c r="QUW65" s="84"/>
      <c r="QUX65" s="84"/>
      <c r="QUY65" s="84"/>
      <c r="QUZ65" s="84"/>
      <c r="QVA65" s="84"/>
      <c r="QVB65" s="84"/>
      <c r="QVC65" s="84"/>
      <c r="QVD65" s="84"/>
      <c r="QVE65" s="84"/>
      <c r="QVF65" s="84"/>
      <c r="QVG65" s="84"/>
      <c r="QVH65" s="84"/>
      <c r="QVI65" s="84"/>
      <c r="QVJ65" s="84"/>
      <c r="QVK65" s="84"/>
      <c r="QVL65" s="84"/>
      <c r="QVM65" s="84"/>
      <c r="QVN65" s="84"/>
      <c r="QVO65" s="84"/>
      <c r="QVP65" s="84"/>
      <c r="QVQ65" s="84"/>
      <c r="QVR65" s="84"/>
      <c r="QVS65" s="84"/>
      <c r="QVT65" s="84"/>
      <c r="QVU65" s="84"/>
      <c r="QVV65" s="84"/>
      <c r="QVW65" s="84"/>
      <c r="QVX65" s="84"/>
      <c r="QVY65" s="84"/>
      <c r="QVZ65" s="84"/>
      <c r="QWA65" s="84"/>
      <c r="QWB65" s="84"/>
      <c r="QWC65" s="84"/>
      <c r="QWD65" s="84"/>
      <c r="QWE65" s="84"/>
      <c r="QWF65" s="84"/>
      <c r="QWG65" s="84"/>
      <c r="QWH65" s="84"/>
      <c r="QWI65" s="84"/>
      <c r="QWJ65" s="84"/>
      <c r="QWK65" s="84"/>
      <c r="QWL65" s="84"/>
      <c r="QWM65" s="84"/>
      <c r="QWN65" s="84"/>
      <c r="QWO65" s="84"/>
      <c r="QWP65" s="84"/>
      <c r="QWQ65" s="84"/>
      <c r="QWR65" s="84"/>
      <c r="QWS65" s="84"/>
      <c r="QWT65" s="84"/>
      <c r="QWU65" s="84"/>
      <c r="QWV65" s="84"/>
      <c r="QWW65" s="84"/>
      <c r="QWX65" s="84"/>
      <c r="QWY65" s="84"/>
      <c r="QWZ65" s="84"/>
      <c r="QXA65" s="84"/>
      <c r="QXB65" s="84"/>
      <c r="QXC65" s="84"/>
      <c r="QXD65" s="84"/>
      <c r="QXE65" s="84"/>
      <c r="QXF65" s="84"/>
      <c r="QXG65" s="84"/>
      <c r="QXH65" s="84"/>
      <c r="QXI65" s="84"/>
      <c r="QXJ65" s="84"/>
      <c r="QXK65" s="84"/>
      <c r="QXL65" s="84"/>
      <c r="QXM65" s="84"/>
      <c r="QXN65" s="84"/>
      <c r="QXO65" s="84"/>
      <c r="QXP65" s="84"/>
      <c r="QXQ65" s="84"/>
      <c r="QXR65" s="84"/>
      <c r="QXS65" s="84"/>
      <c r="QXT65" s="84"/>
      <c r="QXU65" s="84"/>
      <c r="QXV65" s="84"/>
      <c r="QXW65" s="84"/>
      <c r="QXX65" s="84"/>
      <c r="QXY65" s="84"/>
      <c r="QXZ65" s="84"/>
      <c r="QYA65" s="84"/>
      <c r="QYB65" s="84"/>
      <c r="QYC65" s="84"/>
      <c r="QYD65" s="84"/>
      <c r="QYE65" s="84"/>
      <c r="QYF65" s="84"/>
      <c r="QYG65" s="84"/>
      <c r="QYH65" s="84"/>
      <c r="QYI65" s="84"/>
      <c r="QYJ65" s="84"/>
      <c r="QYK65" s="84"/>
      <c r="QYL65" s="84"/>
      <c r="QYM65" s="84"/>
      <c r="QYN65" s="84"/>
      <c r="QYO65" s="84"/>
      <c r="QYP65" s="84"/>
      <c r="QYQ65" s="84"/>
      <c r="QYR65" s="84"/>
      <c r="QYS65" s="84"/>
      <c r="QYT65" s="84"/>
      <c r="QYU65" s="84"/>
      <c r="QYV65" s="84"/>
      <c r="QYW65" s="84"/>
      <c r="QYX65" s="84"/>
      <c r="QYY65" s="84"/>
      <c r="QYZ65" s="84"/>
      <c r="QZA65" s="84"/>
      <c r="QZB65" s="84"/>
      <c r="QZC65" s="84"/>
      <c r="QZD65" s="84"/>
      <c r="QZE65" s="84"/>
      <c r="QZF65" s="84"/>
      <c r="QZG65" s="84"/>
      <c r="QZH65" s="84"/>
      <c r="QZI65" s="84"/>
      <c r="QZJ65" s="84"/>
      <c r="QZK65" s="84"/>
      <c r="QZL65" s="84"/>
      <c r="QZM65" s="84"/>
      <c r="QZN65" s="84"/>
      <c r="QZO65" s="84"/>
      <c r="QZP65" s="84"/>
      <c r="QZQ65" s="84"/>
      <c r="QZR65" s="84"/>
      <c r="QZS65" s="84"/>
      <c r="QZT65" s="84"/>
      <c r="QZU65" s="84"/>
      <c r="QZV65" s="84"/>
      <c r="QZW65" s="84"/>
      <c r="QZX65" s="84"/>
      <c r="QZY65" s="84"/>
      <c r="QZZ65" s="84"/>
      <c r="RAA65" s="84"/>
      <c r="RAB65" s="84"/>
      <c r="RAC65" s="84"/>
      <c r="RAD65" s="84"/>
      <c r="RAE65" s="84"/>
      <c r="RAF65" s="84"/>
      <c r="RAG65" s="84"/>
      <c r="RAH65" s="84"/>
      <c r="RAI65" s="84"/>
      <c r="RAJ65" s="84"/>
      <c r="RAK65" s="84"/>
      <c r="RAL65" s="84"/>
      <c r="RAM65" s="84"/>
      <c r="RAN65" s="84"/>
      <c r="RAO65" s="84"/>
      <c r="RAP65" s="84"/>
      <c r="RAQ65" s="84"/>
      <c r="RAR65" s="84"/>
      <c r="RAS65" s="84"/>
      <c r="RAT65" s="84"/>
      <c r="RAU65" s="84"/>
      <c r="RAV65" s="84"/>
      <c r="RAW65" s="84"/>
      <c r="RAX65" s="84"/>
      <c r="RAY65" s="84"/>
      <c r="RAZ65" s="84"/>
      <c r="RBA65" s="84"/>
      <c r="RBB65" s="84"/>
      <c r="RBC65" s="84"/>
      <c r="RBD65" s="84"/>
      <c r="RBE65" s="84"/>
      <c r="RBF65" s="84"/>
      <c r="RBG65" s="84"/>
      <c r="RBH65" s="84"/>
      <c r="RBI65" s="84"/>
      <c r="RBJ65" s="84"/>
      <c r="RBK65" s="84"/>
      <c r="RBL65" s="84"/>
      <c r="RBM65" s="84"/>
      <c r="RBN65" s="84"/>
      <c r="RBO65" s="84"/>
      <c r="RBP65" s="84"/>
      <c r="RBQ65" s="84"/>
      <c r="RBR65" s="84"/>
      <c r="RBS65" s="84"/>
      <c r="RBT65" s="84"/>
      <c r="RBU65" s="84"/>
      <c r="RBV65" s="84"/>
      <c r="RBW65" s="84"/>
      <c r="RBX65" s="84"/>
      <c r="RBY65" s="84"/>
      <c r="RBZ65" s="84"/>
      <c r="RCA65" s="84"/>
      <c r="RCB65" s="84"/>
      <c r="RCC65" s="84"/>
      <c r="RCD65" s="84"/>
      <c r="RCE65" s="84"/>
      <c r="RCF65" s="84"/>
      <c r="RCG65" s="84"/>
      <c r="RCH65" s="84"/>
      <c r="RCI65" s="84"/>
      <c r="RCJ65" s="84"/>
      <c r="RCK65" s="84"/>
      <c r="RCL65" s="84"/>
      <c r="RCM65" s="84"/>
      <c r="RCN65" s="84"/>
      <c r="RCO65" s="84"/>
      <c r="RCP65" s="84"/>
      <c r="RCQ65" s="84"/>
      <c r="RCR65" s="84"/>
      <c r="RCS65" s="84"/>
      <c r="RCT65" s="84"/>
      <c r="RCU65" s="84"/>
      <c r="RCV65" s="84"/>
      <c r="RCW65" s="84"/>
      <c r="RCX65" s="84"/>
      <c r="RCY65" s="84"/>
      <c r="RCZ65" s="84"/>
      <c r="RDA65" s="84"/>
      <c r="RDB65" s="84"/>
      <c r="RDC65" s="84"/>
      <c r="RDD65" s="84"/>
      <c r="RDE65" s="84"/>
      <c r="RDF65" s="84"/>
      <c r="RDG65" s="84"/>
      <c r="RDH65" s="84"/>
      <c r="RDI65" s="84"/>
      <c r="RDJ65" s="84"/>
      <c r="RDK65" s="84"/>
      <c r="RDL65" s="84"/>
      <c r="RDM65" s="84"/>
      <c r="RDN65" s="84"/>
      <c r="RDO65" s="84"/>
      <c r="RDP65" s="84"/>
      <c r="RDQ65" s="84"/>
      <c r="RDR65" s="84"/>
      <c r="RDS65" s="84"/>
      <c r="RDT65" s="84"/>
      <c r="RDU65" s="84"/>
      <c r="RDV65" s="84"/>
      <c r="RDW65" s="84"/>
      <c r="RDX65" s="84"/>
      <c r="RDY65" s="84"/>
      <c r="RDZ65" s="84"/>
      <c r="REA65" s="84"/>
      <c r="REB65" s="84"/>
      <c r="REC65" s="84"/>
      <c r="RED65" s="84"/>
      <c r="REE65" s="84"/>
      <c r="REF65" s="84"/>
      <c r="REG65" s="84"/>
      <c r="REH65" s="84"/>
      <c r="REI65" s="84"/>
      <c r="REJ65" s="84"/>
      <c r="REK65" s="84"/>
      <c r="REL65" s="84"/>
      <c r="REM65" s="84"/>
      <c r="REN65" s="84"/>
      <c r="REO65" s="84"/>
      <c r="REP65" s="84"/>
      <c r="REQ65" s="84"/>
      <c r="RER65" s="84"/>
      <c r="RES65" s="84"/>
      <c r="RET65" s="84"/>
      <c r="REU65" s="84"/>
      <c r="REV65" s="84"/>
      <c r="REW65" s="84"/>
      <c r="REX65" s="84"/>
      <c r="REY65" s="84"/>
      <c r="REZ65" s="84"/>
      <c r="RFA65" s="84"/>
      <c r="RFB65" s="84"/>
      <c r="RFC65" s="84"/>
      <c r="RFD65" s="84"/>
      <c r="RFE65" s="84"/>
      <c r="RFF65" s="84"/>
      <c r="RFG65" s="84"/>
      <c r="RFH65" s="84"/>
      <c r="RFI65" s="84"/>
      <c r="RFJ65" s="84"/>
      <c r="RFK65" s="84"/>
      <c r="RFL65" s="84"/>
      <c r="RFM65" s="84"/>
      <c r="RFN65" s="84"/>
      <c r="RFO65" s="84"/>
      <c r="RFP65" s="84"/>
      <c r="RFQ65" s="84"/>
      <c r="RFR65" s="84"/>
      <c r="RFS65" s="84"/>
      <c r="RFT65" s="84"/>
      <c r="RFU65" s="84"/>
      <c r="RFV65" s="84"/>
      <c r="RFW65" s="84"/>
      <c r="RFX65" s="84"/>
      <c r="RFY65" s="84"/>
      <c r="RFZ65" s="84"/>
      <c r="RGA65" s="84"/>
      <c r="RGB65" s="84"/>
      <c r="RGC65" s="84"/>
      <c r="RGD65" s="84"/>
      <c r="RGE65" s="84"/>
      <c r="RGF65" s="84"/>
      <c r="RGG65" s="84"/>
      <c r="RGH65" s="84"/>
      <c r="RGI65" s="84"/>
      <c r="RGJ65" s="84"/>
      <c r="RGK65" s="84"/>
      <c r="RGL65" s="84"/>
      <c r="RGM65" s="84"/>
      <c r="RGN65" s="84"/>
      <c r="RGO65" s="84"/>
      <c r="RGP65" s="84"/>
      <c r="RGQ65" s="84"/>
      <c r="RGR65" s="84"/>
      <c r="RGS65" s="84"/>
      <c r="RGT65" s="84"/>
      <c r="RGU65" s="84"/>
      <c r="RGV65" s="84"/>
      <c r="RGW65" s="84"/>
      <c r="RGX65" s="84"/>
      <c r="RGY65" s="84"/>
      <c r="RGZ65" s="84"/>
      <c r="RHA65" s="84"/>
      <c r="RHB65" s="84"/>
      <c r="RHC65" s="84"/>
      <c r="RHD65" s="84"/>
      <c r="RHE65" s="84"/>
      <c r="RHF65" s="84"/>
      <c r="RHG65" s="84"/>
      <c r="RHH65" s="84"/>
      <c r="RHI65" s="84"/>
      <c r="RHJ65" s="84"/>
      <c r="RHK65" s="84"/>
      <c r="RHL65" s="84"/>
      <c r="RHM65" s="84"/>
      <c r="RHN65" s="84"/>
      <c r="RHO65" s="84"/>
      <c r="RHP65" s="84"/>
      <c r="RHQ65" s="84"/>
      <c r="RHR65" s="84"/>
      <c r="RHS65" s="84"/>
      <c r="RHT65" s="84"/>
      <c r="RHU65" s="84"/>
      <c r="RHV65" s="84"/>
      <c r="RHW65" s="84"/>
      <c r="RHX65" s="84"/>
      <c r="RHY65" s="84"/>
      <c r="RHZ65" s="84"/>
      <c r="RIA65" s="84"/>
      <c r="RIB65" s="84"/>
      <c r="RIC65" s="84"/>
      <c r="RID65" s="84"/>
      <c r="RIE65" s="84"/>
      <c r="RIF65" s="84"/>
      <c r="RIG65" s="84"/>
      <c r="RIH65" s="84"/>
      <c r="RII65" s="84"/>
      <c r="RIJ65" s="84"/>
      <c r="RIK65" s="84"/>
      <c r="RIL65" s="84"/>
      <c r="RIM65" s="84"/>
      <c r="RIN65" s="84"/>
      <c r="RIO65" s="84"/>
      <c r="RIP65" s="84"/>
      <c r="RIQ65" s="84"/>
      <c r="RIR65" s="84"/>
      <c r="RIS65" s="84"/>
      <c r="RIT65" s="84"/>
      <c r="RIU65" s="84"/>
      <c r="RIV65" s="84"/>
      <c r="RIW65" s="84"/>
      <c r="RIX65" s="84"/>
      <c r="RIY65" s="84"/>
      <c r="RIZ65" s="84"/>
      <c r="RJA65" s="84"/>
      <c r="RJB65" s="84"/>
      <c r="RJC65" s="84"/>
      <c r="RJD65" s="84"/>
      <c r="RJE65" s="84"/>
      <c r="RJF65" s="84"/>
      <c r="RJG65" s="84"/>
      <c r="RJH65" s="84"/>
      <c r="RJI65" s="84"/>
      <c r="RJJ65" s="84"/>
      <c r="RJK65" s="84"/>
      <c r="RJL65" s="84"/>
      <c r="RJM65" s="84"/>
      <c r="RJN65" s="84"/>
      <c r="RJO65" s="84"/>
      <c r="RJP65" s="84"/>
      <c r="RJQ65" s="84"/>
      <c r="RJR65" s="84"/>
      <c r="RJS65" s="84"/>
      <c r="RJT65" s="84"/>
      <c r="RJU65" s="84"/>
      <c r="RJV65" s="84"/>
      <c r="RJW65" s="84"/>
      <c r="RJX65" s="84"/>
      <c r="RJY65" s="84"/>
      <c r="RJZ65" s="84"/>
      <c r="RKA65" s="84"/>
      <c r="RKB65" s="84"/>
      <c r="RKC65" s="84"/>
      <c r="RKD65" s="84"/>
      <c r="RKE65" s="84"/>
      <c r="RKF65" s="84"/>
      <c r="RKG65" s="84"/>
      <c r="RKH65" s="84"/>
      <c r="RKI65" s="84"/>
      <c r="RKJ65" s="84"/>
      <c r="RKK65" s="84"/>
      <c r="RKL65" s="84"/>
      <c r="RKM65" s="84"/>
      <c r="RKN65" s="84"/>
      <c r="RKO65" s="84"/>
      <c r="RKP65" s="84"/>
      <c r="RKQ65" s="84"/>
      <c r="RKR65" s="84"/>
      <c r="RKS65" s="84"/>
      <c r="RKT65" s="84"/>
      <c r="RKU65" s="84"/>
      <c r="RKV65" s="84"/>
      <c r="RKW65" s="84"/>
      <c r="RKX65" s="84"/>
      <c r="RKY65" s="84"/>
      <c r="RKZ65" s="84"/>
      <c r="RLA65" s="84"/>
      <c r="RLB65" s="84"/>
      <c r="RLC65" s="84"/>
      <c r="RLD65" s="84"/>
      <c r="RLE65" s="84"/>
      <c r="RLF65" s="84"/>
      <c r="RLG65" s="84"/>
      <c r="RLH65" s="84"/>
      <c r="RLI65" s="84"/>
      <c r="RLJ65" s="84"/>
      <c r="RLK65" s="84"/>
      <c r="RLL65" s="84"/>
      <c r="RLM65" s="84"/>
      <c r="RLN65" s="84"/>
      <c r="RLO65" s="84"/>
      <c r="RLP65" s="84"/>
      <c r="RLQ65" s="84"/>
      <c r="RLR65" s="84"/>
      <c r="RLS65" s="84"/>
      <c r="RLT65" s="84"/>
      <c r="RLU65" s="84"/>
      <c r="RLV65" s="84"/>
      <c r="RLW65" s="84"/>
      <c r="RLX65" s="84"/>
      <c r="RLY65" s="84"/>
      <c r="RLZ65" s="84"/>
      <c r="RMA65" s="84"/>
      <c r="RMB65" s="84"/>
      <c r="RMC65" s="84"/>
      <c r="RMD65" s="84"/>
      <c r="RME65" s="84"/>
      <c r="RMF65" s="84"/>
      <c r="RMG65" s="84"/>
      <c r="RMH65" s="84"/>
      <c r="RMI65" s="84"/>
      <c r="RMJ65" s="84"/>
      <c r="RMK65" s="84"/>
      <c r="RML65" s="84"/>
      <c r="RMM65" s="84"/>
      <c r="RMN65" s="84"/>
      <c r="RMO65" s="84"/>
      <c r="RMP65" s="84"/>
      <c r="RMQ65" s="84"/>
      <c r="RMR65" s="84"/>
      <c r="RMS65" s="84"/>
      <c r="RMT65" s="84"/>
      <c r="RMU65" s="84"/>
      <c r="RMV65" s="84"/>
      <c r="RMW65" s="84"/>
      <c r="RMX65" s="84"/>
      <c r="RMY65" s="84"/>
      <c r="RMZ65" s="84"/>
      <c r="RNA65" s="84"/>
      <c r="RNB65" s="84"/>
      <c r="RNC65" s="84"/>
      <c r="RND65" s="84"/>
      <c r="RNE65" s="84"/>
      <c r="RNF65" s="84"/>
      <c r="RNG65" s="84"/>
      <c r="RNH65" s="84"/>
      <c r="RNI65" s="84"/>
      <c r="RNJ65" s="84"/>
      <c r="RNK65" s="84"/>
      <c r="RNL65" s="84"/>
      <c r="RNM65" s="84"/>
      <c r="RNN65" s="84"/>
      <c r="RNO65" s="84"/>
      <c r="RNP65" s="84"/>
      <c r="RNQ65" s="84"/>
      <c r="RNR65" s="84"/>
      <c r="RNS65" s="84"/>
      <c r="RNT65" s="84"/>
      <c r="RNU65" s="84"/>
      <c r="RNV65" s="84"/>
      <c r="RNW65" s="84"/>
      <c r="RNX65" s="84"/>
      <c r="RNY65" s="84"/>
      <c r="RNZ65" s="84"/>
      <c r="ROA65" s="84"/>
      <c r="ROB65" s="84"/>
      <c r="ROC65" s="84"/>
      <c r="ROD65" s="84"/>
      <c r="ROE65" s="84"/>
      <c r="ROF65" s="84"/>
      <c r="ROG65" s="84"/>
      <c r="ROH65" s="84"/>
      <c r="ROI65" s="84"/>
      <c r="ROJ65" s="84"/>
      <c r="ROK65" s="84"/>
      <c r="ROL65" s="84"/>
      <c r="ROM65" s="84"/>
      <c r="RON65" s="84"/>
      <c r="ROO65" s="84"/>
      <c r="ROP65" s="84"/>
      <c r="ROQ65" s="84"/>
      <c r="ROR65" s="84"/>
      <c r="ROS65" s="84"/>
      <c r="ROT65" s="84"/>
      <c r="ROU65" s="84"/>
      <c r="ROV65" s="84"/>
      <c r="ROW65" s="84"/>
      <c r="ROX65" s="84"/>
      <c r="ROY65" s="84"/>
      <c r="ROZ65" s="84"/>
      <c r="RPA65" s="84"/>
      <c r="RPB65" s="84"/>
      <c r="RPC65" s="84"/>
      <c r="RPD65" s="84"/>
      <c r="RPE65" s="84"/>
      <c r="RPF65" s="84"/>
      <c r="RPG65" s="84"/>
      <c r="RPH65" s="84"/>
      <c r="RPI65" s="84"/>
      <c r="RPJ65" s="84"/>
      <c r="RPK65" s="84"/>
      <c r="RPL65" s="84"/>
      <c r="RPM65" s="84"/>
      <c r="RPN65" s="84"/>
      <c r="RPO65" s="84"/>
      <c r="RPP65" s="84"/>
      <c r="RPQ65" s="84"/>
      <c r="RPR65" s="84"/>
      <c r="RPS65" s="84"/>
      <c r="RPT65" s="84"/>
      <c r="RPU65" s="84"/>
      <c r="RPV65" s="84"/>
      <c r="RPW65" s="84"/>
      <c r="RPX65" s="84"/>
      <c r="RPY65" s="84"/>
      <c r="RPZ65" s="84"/>
      <c r="RQA65" s="84"/>
      <c r="RQB65" s="84"/>
      <c r="RQC65" s="84"/>
      <c r="RQD65" s="84"/>
      <c r="RQE65" s="84"/>
      <c r="RQF65" s="84"/>
      <c r="RQG65" s="84"/>
      <c r="RQH65" s="84"/>
      <c r="RQI65" s="84"/>
      <c r="RQJ65" s="84"/>
      <c r="RQK65" s="84"/>
      <c r="RQL65" s="84"/>
      <c r="RQM65" s="84"/>
      <c r="RQN65" s="84"/>
      <c r="RQO65" s="84"/>
      <c r="RQP65" s="84"/>
      <c r="RQQ65" s="84"/>
      <c r="RQR65" s="84"/>
      <c r="RQS65" s="84"/>
      <c r="RQT65" s="84"/>
      <c r="RQU65" s="84"/>
      <c r="RQV65" s="84"/>
      <c r="RQW65" s="84"/>
      <c r="RQX65" s="84"/>
      <c r="RQY65" s="84"/>
      <c r="RQZ65" s="84"/>
      <c r="RRA65" s="84"/>
      <c r="RRB65" s="84"/>
      <c r="RRC65" s="84"/>
      <c r="RRD65" s="84"/>
      <c r="RRE65" s="84"/>
      <c r="RRF65" s="84"/>
      <c r="RRG65" s="84"/>
      <c r="RRH65" s="84"/>
      <c r="RRI65" s="84"/>
      <c r="RRJ65" s="84"/>
      <c r="RRK65" s="84"/>
      <c r="RRL65" s="84"/>
      <c r="RRM65" s="84"/>
      <c r="RRN65" s="84"/>
      <c r="RRO65" s="84"/>
      <c r="RRP65" s="84"/>
      <c r="RRQ65" s="84"/>
      <c r="RRR65" s="84"/>
      <c r="RRS65" s="84"/>
      <c r="RRT65" s="84"/>
      <c r="RRU65" s="84"/>
      <c r="RRV65" s="84"/>
      <c r="RRW65" s="84"/>
      <c r="RRX65" s="84"/>
      <c r="RRY65" s="84"/>
      <c r="RRZ65" s="84"/>
      <c r="RSA65" s="84"/>
      <c r="RSB65" s="84"/>
      <c r="RSC65" s="84"/>
      <c r="RSD65" s="84"/>
      <c r="RSE65" s="84"/>
      <c r="RSF65" s="84"/>
      <c r="RSG65" s="84"/>
      <c r="RSH65" s="84"/>
      <c r="RSI65" s="84"/>
      <c r="RSJ65" s="84"/>
      <c r="RSK65" s="84"/>
      <c r="RSL65" s="84"/>
      <c r="RSM65" s="84"/>
      <c r="RSN65" s="84"/>
      <c r="RSO65" s="84"/>
      <c r="RSP65" s="84"/>
      <c r="RSQ65" s="84"/>
      <c r="RSR65" s="84"/>
      <c r="RSS65" s="84"/>
      <c r="RST65" s="84"/>
      <c r="RSU65" s="84"/>
      <c r="RSV65" s="84"/>
      <c r="RSW65" s="84"/>
      <c r="RSX65" s="84"/>
      <c r="RSY65" s="84"/>
      <c r="RSZ65" s="84"/>
      <c r="RTA65" s="84"/>
      <c r="RTB65" s="84"/>
      <c r="RTC65" s="84"/>
      <c r="RTD65" s="84"/>
      <c r="RTE65" s="84"/>
      <c r="RTF65" s="84"/>
      <c r="RTG65" s="84"/>
      <c r="RTH65" s="84"/>
      <c r="RTI65" s="84"/>
      <c r="RTJ65" s="84"/>
      <c r="RTK65" s="84"/>
      <c r="RTL65" s="84"/>
      <c r="RTM65" s="84"/>
      <c r="RTN65" s="84"/>
      <c r="RTO65" s="84"/>
      <c r="RTP65" s="84"/>
      <c r="RTQ65" s="84"/>
      <c r="RTR65" s="84"/>
      <c r="RTS65" s="84"/>
      <c r="RTT65" s="84"/>
      <c r="RTU65" s="84"/>
      <c r="RTV65" s="84"/>
      <c r="RTW65" s="84"/>
      <c r="RTX65" s="84"/>
      <c r="RTY65" s="84"/>
      <c r="RTZ65" s="84"/>
      <c r="RUA65" s="84"/>
      <c r="RUB65" s="84"/>
      <c r="RUC65" s="84"/>
      <c r="RUD65" s="84"/>
      <c r="RUE65" s="84"/>
      <c r="RUF65" s="84"/>
      <c r="RUG65" s="84"/>
      <c r="RUH65" s="84"/>
      <c r="RUI65" s="84"/>
      <c r="RUJ65" s="84"/>
      <c r="RUK65" s="84"/>
      <c r="RUL65" s="84"/>
      <c r="RUM65" s="84"/>
      <c r="RUN65" s="84"/>
      <c r="RUO65" s="84"/>
      <c r="RUP65" s="84"/>
      <c r="RUQ65" s="84"/>
      <c r="RUR65" s="84"/>
      <c r="RUS65" s="84"/>
      <c r="RUT65" s="84"/>
      <c r="RUU65" s="84"/>
      <c r="RUV65" s="84"/>
      <c r="RUW65" s="84"/>
      <c r="RUX65" s="84"/>
      <c r="RUY65" s="84"/>
      <c r="RUZ65" s="84"/>
      <c r="RVA65" s="84"/>
      <c r="RVB65" s="84"/>
      <c r="RVC65" s="84"/>
      <c r="RVD65" s="84"/>
      <c r="RVE65" s="84"/>
      <c r="RVF65" s="84"/>
      <c r="RVG65" s="84"/>
      <c r="RVH65" s="84"/>
      <c r="RVI65" s="84"/>
      <c r="RVJ65" s="84"/>
      <c r="RVK65" s="84"/>
      <c r="RVL65" s="84"/>
      <c r="RVM65" s="84"/>
      <c r="RVN65" s="84"/>
      <c r="RVO65" s="84"/>
      <c r="RVP65" s="84"/>
      <c r="RVQ65" s="84"/>
      <c r="RVR65" s="84"/>
      <c r="RVS65" s="84"/>
      <c r="RVT65" s="84"/>
      <c r="RVU65" s="84"/>
      <c r="RVV65" s="84"/>
      <c r="RVW65" s="84"/>
      <c r="RVX65" s="84"/>
      <c r="RVY65" s="84"/>
      <c r="RVZ65" s="84"/>
      <c r="RWA65" s="84"/>
      <c r="RWB65" s="84"/>
      <c r="RWC65" s="84"/>
      <c r="RWD65" s="84"/>
      <c r="RWE65" s="84"/>
      <c r="RWF65" s="84"/>
      <c r="RWG65" s="84"/>
      <c r="RWH65" s="84"/>
      <c r="RWI65" s="84"/>
      <c r="RWJ65" s="84"/>
      <c r="RWK65" s="84"/>
      <c r="RWL65" s="84"/>
      <c r="RWM65" s="84"/>
      <c r="RWN65" s="84"/>
      <c r="RWO65" s="84"/>
      <c r="RWP65" s="84"/>
      <c r="RWQ65" s="84"/>
      <c r="RWR65" s="84"/>
      <c r="RWS65" s="84"/>
      <c r="RWT65" s="84"/>
      <c r="RWU65" s="84"/>
      <c r="RWV65" s="84"/>
      <c r="RWW65" s="84"/>
      <c r="RWX65" s="84"/>
      <c r="RWY65" s="84"/>
      <c r="RWZ65" s="84"/>
      <c r="RXA65" s="84"/>
      <c r="RXB65" s="84"/>
      <c r="RXC65" s="84"/>
      <c r="RXD65" s="84"/>
      <c r="RXE65" s="84"/>
      <c r="RXF65" s="84"/>
      <c r="RXG65" s="84"/>
      <c r="RXH65" s="84"/>
      <c r="RXI65" s="84"/>
      <c r="RXJ65" s="84"/>
      <c r="RXK65" s="84"/>
      <c r="RXL65" s="84"/>
      <c r="RXM65" s="84"/>
      <c r="RXN65" s="84"/>
      <c r="RXO65" s="84"/>
      <c r="RXP65" s="84"/>
      <c r="RXQ65" s="84"/>
      <c r="RXR65" s="84"/>
      <c r="RXS65" s="84"/>
      <c r="RXT65" s="84"/>
      <c r="RXU65" s="84"/>
      <c r="RXV65" s="84"/>
      <c r="RXW65" s="84"/>
      <c r="RXX65" s="84"/>
      <c r="RXY65" s="84"/>
      <c r="RXZ65" s="84"/>
      <c r="RYA65" s="84"/>
      <c r="RYB65" s="84"/>
      <c r="RYC65" s="84"/>
      <c r="RYD65" s="84"/>
      <c r="RYE65" s="84"/>
      <c r="RYF65" s="84"/>
      <c r="RYG65" s="84"/>
      <c r="RYH65" s="84"/>
      <c r="RYI65" s="84"/>
      <c r="RYJ65" s="84"/>
      <c r="RYK65" s="84"/>
      <c r="RYL65" s="84"/>
      <c r="RYM65" s="84"/>
      <c r="RYN65" s="84"/>
      <c r="RYO65" s="84"/>
      <c r="RYP65" s="84"/>
      <c r="RYQ65" s="84"/>
      <c r="RYR65" s="84"/>
      <c r="RYS65" s="84"/>
      <c r="RYT65" s="84"/>
      <c r="RYU65" s="84"/>
      <c r="RYV65" s="84"/>
      <c r="RYW65" s="84"/>
      <c r="RYX65" s="84"/>
      <c r="RYY65" s="84"/>
      <c r="RYZ65" s="84"/>
      <c r="RZA65" s="84"/>
      <c r="RZB65" s="84"/>
      <c r="RZC65" s="84"/>
      <c r="RZD65" s="84"/>
      <c r="RZE65" s="84"/>
      <c r="RZF65" s="84"/>
      <c r="RZG65" s="84"/>
      <c r="RZH65" s="84"/>
      <c r="RZI65" s="84"/>
      <c r="RZJ65" s="84"/>
      <c r="RZK65" s="84"/>
      <c r="RZL65" s="84"/>
      <c r="RZM65" s="84"/>
      <c r="RZN65" s="84"/>
      <c r="RZO65" s="84"/>
      <c r="RZP65" s="84"/>
      <c r="RZQ65" s="84"/>
      <c r="RZR65" s="84"/>
      <c r="RZS65" s="84"/>
      <c r="RZT65" s="84"/>
      <c r="RZU65" s="84"/>
      <c r="RZV65" s="84"/>
      <c r="RZW65" s="84"/>
      <c r="RZX65" s="84"/>
      <c r="RZY65" s="84"/>
      <c r="RZZ65" s="84"/>
      <c r="SAA65" s="84"/>
      <c r="SAB65" s="84"/>
      <c r="SAC65" s="84"/>
      <c r="SAD65" s="84"/>
      <c r="SAE65" s="84"/>
      <c r="SAF65" s="84"/>
      <c r="SAG65" s="84"/>
      <c r="SAH65" s="84"/>
      <c r="SAI65" s="84"/>
      <c r="SAJ65" s="84"/>
      <c r="SAK65" s="84"/>
      <c r="SAL65" s="84"/>
      <c r="SAM65" s="84"/>
      <c r="SAN65" s="84"/>
      <c r="SAO65" s="84"/>
      <c r="SAP65" s="84"/>
      <c r="SAQ65" s="84"/>
      <c r="SAR65" s="84"/>
      <c r="SAS65" s="84"/>
      <c r="SAT65" s="84"/>
      <c r="SAU65" s="84"/>
      <c r="SAV65" s="84"/>
      <c r="SAW65" s="84"/>
      <c r="SAX65" s="84"/>
      <c r="SAY65" s="84"/>
      <c r="SAZ65" s="84"/>
      <c r="SBA65" s="84"/>
      <c r="SBB65" s="84"/>
      <c r="SBC65" s="84"/>
      <c r="SBD65" s="84"/>
      <c r="SBE65" s="84"/>
      <c r="SBF65" s="84"/>
      <c r="SBG65" s="84"/>
      <c r="SBH65" s="84"/>
      <c r="SBI65" s="84"/>
      <c r="SBJ65" s="84"/>
      <c r="SBK65" s="84"/>
      <c r="SBL65" s="84"/>
      <c r="SBM65" s="84"/>
      <c r="SBN65" s="84"/>
      <c r="SBO65" s="84"/>
      <c r="SBP65" s="84"/>
      <c r="SBQ65" s="84"/>
      <c r="SBR65" s="84"/>
      <c r="SBS65" s="84"/>
      <c r="SBT65" s="84"/>
      <c r="SBU65" s="84"/>
      <c r="SBV65" s="84"/>
      <c r="SBW65" s="84"/>
      <c r="SBX65" s="84"/>
      <c r="SBY65" s="84"/>
      <c r="SBZ65" s="84"/>
      <c r="SCA65" s="84"/>
      <c r="SCB65" s="84"/>
      <c r="SCC65" s="84"/>
      <c r="SCD65" s="84"/>
      <c r="SCE65" s="84"/>
      <c r="SCF65" s="84"/>
      <c r="SCG65" s="84"/>
      <c r="SCH65" s="84"/>
      <c r="SCI65" s="84"/>
      <c r="SCJ65" s="84"/>
      <c r="SCK65" s="84"/>
      <c r="SCL65" s="84"/>
      <c r="SCM65" s="84"/>
      <c r="SCN65" s="84"/>
      <c r="SCO65" s="84"/>
      <c r="SCP65" s="84"/>
      <c r="SCQ65" s="84"/>
      <c r="SCR65" s="84"/>
      <c r="SCS65" s="84"/>
      <c r="SCT65" s="84"/>
      <c r="SCU65" s="84"/>
      <c r="SCV65" s="84"/>
      <c r="SCW65" s="84"/>
      <c r="SCX65" s="84"/>
      <c r="SCY65" s="84"/>
      <c r="SCZ65" s="84"/>
      <c r="SDA65" s="84"/>
      <c r="SDB65" s="84"/>
      <c r="SDC65" s="84"/>
      <c r="SDD65" s="84"/>
      <c r="SDE65" s="84"/>
      <c r="SDF65" s="84"/>
      <c r="SDG65" s="84"/>
      <c r="SDH65" s="84"/>
      <c r="SDI65" s="84"/>
      <c r="SDJ65" s="84"/>
      <c r="SDK65" s="84"/>
      <c r="SDL65" s="84"/>
      <c r="SDM65" s="84"/>
      <c r="SDN65" s="84"/>
      <c r="SDO65" s="84"/>
      <c r="SDP65" s="84"/>
      <c r="SDQ65" s="84"/>
      <c r="SDR65" s="84"/>
      <c r="SDS65" s="84"/>
      <c r="SDT65" s="84"/>
      <c r="SDU65" s="84"/>
      <c r="SDV65" s="84"/>
      <c r="SDW65" s="84"/>
      <c r="SDX65" s="84"/>
      <c r="SDY65" s="84"/>
      <c r="SDZ65" s="84"/>
      <c r="SEA65" s="84"/>
      <c r="SEB65" s="84"/>
      <c r="SEC65" s="84"/>
      <c r="SED65" s="84"/>
      <c r="SEE65" s="84"/>
      <c r="SEF65" s="84"/>
      <c r="SEG65" s="84"/>
      <c r="SEH65" s="84"/>
      <c r="SEI65" s="84"/>
      <c r="SEJ65" s="84"/>
      <c r="SEK65" s="84"/>
      <c r="SEL65" s="84"/>
      <c r="SEM65" s="84"/>
      <c r="SEN65" s="84"/>
      <c r="SEO65" s="84"/>
      <c r="SEP65" s="84"/>
      <c r="SEQ65" s="84"/>
      <c r="SER65" s="84"/>
      <c r="SES65" s="84"/>
      <c r="SET65" s="84"/>
      <c r="SEU65" s="84"/>
      <c r="SEV65" s="84"/>
      <c r="SEW65" s="84"/>
      <c r="SEX65" s="84"/>
      <c r="SEY65" s="84"/>
      <c r="SEZ65" s="84"/>
      <c r="SFA65" s="84"/>
      <c r="SFB65" s="84"/>
      <c r="SFC65" s="84"/>
      <c r="SFD65" s="84"/>
      <c r="SFE65" s="84"/>
      <c r="SFF65" s="84"/>
      <c r="SFG65" s="84"/>
      <c r="SFH65" s="84"/>
      <c r="SFI65" s="84"/>
      <c r="SFJ65" s="84"/>
      <c r="SFK65" s="84"/>
      <c r="SFL65" s="84"/>
      <c r="SFM65" s="84"/>
      <c r="SFN65" s="84"/>
      <c r="SFO65" s="84"/>
      <c r="SFP65" s="84"/>
      <c r="SFQ65" s="84"/>
      <c r="SFR65" s="84"/>
      <c r="SFS65" s="84"/>
      <c r="SFT65" s="84"/>
      <c r="SFU65" s="84"/>
      <c r="SFV65" s="84"/>
      <c r="SFW65" s="84"/>
      <c r="SFX65" s="84"/>
      <c r="SFY65" s="84"/>
      <c r="SFZ65" s="84"/>
      <c r="SGA65" s="84"/>
      <c r="SGB65" s="84"/>
      <c r="SGC65" s="84"/>
      <c r="SGD65" s="84"/>
      <c r="SGE65" s="84"/>
      <c r="SGF65" s="84"/>
      <c r="SGG65" s="84"/>
      <c r="SGH65" s="84"/>
      <c r="SGI65" s="84"/>
      <c r="SGJ65" s="84"/>
      <c r="SGK65" s="84"/>
      <c r="SGL65" s="84"/>
      <c r="SGM65" s="84"/>
      <c r="SGN65" s="84"/>
      <c r="SGO65" s="84"/>
      <c r="SGP65" s="84"/>
      <c r="SGQ65" s="84"/>
      <c r="SGR65" s="84"/>
      <c r="SGS65" s="84"/>
      <c r="SGT65" s="84"/>
      <c r="SGU65" s="84"/>
      <c r="SGV65" s="84"/>
      <c r="SGW65" s="84"/>
      <c r="SGX65" s="84"/>
      <c r="SGY65" s="84"/>
      <c r="SGZ65" s="84"/>
      <c r="SHA65" s="84"/>
      <c r="SHB65" s="84"/>
      <c r="SHC65" s="84"/>
      <c r="SHD65" s="84"/>
      <c r="SHE65" s="84"/>
      <c r="SHF65" s="84"/>
      <c r="SHG65" s="84"/>
      <c r="SHH65" s="84"/>
      <c r="SHI65" s="84"/>
      <c r="SHJ65" s="84"/>
      <c r="SHK65" s="84"/>
      <c r="SHL65" s="84"/>
      <c r="SHM65" s="84"/>
      <c r="SHN65" s="84"/>
      <c r="SHO65" s="84"/>
      <c r="SHP65" s="84"/>
      <c r="SHQ65" s="84"/>
      <c r="SHR65" s="84"/>
      <c r="SHS65" s="84"/>
      <c r="SHT65" s="84"/>
      <c r="SHU65" s="84"/>
      <c r="SHV65" s="84"/>
      <c r="SHW65" s="84"/>
      <c r="SHX65" s="84"/>
      <c r="SHY65" s="84"/>
      <c r="SHZ65" s="84"/>
      <c r="SIA65" s="84"/>
      <c r="SIB65" s="84"/>
      <c r="SIC65" s="84"/>
      <c r="SID65" s="84"/>
      <c r="SIE65" s="84"/>
      <c r="SIF65" s="84"/>
      <c r="SIG65" s="84"/>
      <c r="SIH65" s="84"/>
      <c r="SII65" s="84"/>
      <c r="SIJ65" s="84"/>
      <c r="SIK65" s="84"/>
      <c r="SIL65" s="84"/>
      <c r="SIM65" s="84"/>
      <c r="SIN65" s="84"/>
      <c r="SIO65" s="84"/>
      <c r="SIP65" s="84"/>
      <c r="SIQ65" s="84"/>
      <c r="SIR65" s="84"/>
      <c r="SIS65" s="84"/>
      <c r="SIT65" s="84"/>
      <c r="SIU65" s="84"/>
      <c r="SIV65" s="84"/>
      <c r="SIW65" s="84"/>
      <c r="SIX65" s="84"/>
      <c r="SIY65" s="84"/>
      <c r="SIZ65" s="84"/>
      <c r="SJA65" s="84"/>
      <c r="SJB65" s="84"/>
      <c r="SJC65" s="84"/>
      <c r="SJD65" s="84"/>
      <c r="SJE65" s="84"/>
      <c r="SJF65" s="84"/>
      <c r="SJG65" s="84"/>
      <c r="SJH65" s="84"/>
      <c r="SJI65" s="84"/>
      <c r="SJJ65" s="84"/>
      <c r="SJK65" s="84"/>
      <c r="SJL65" s="84"/>
      <c r="SJM65" s="84"/>
      <c r="SJN65" s="84"/>
      <c r="SJO65" s="84"/>
      <c r="SJP65" s="84"/>
      <c r="SJQ65" s="84"/>
      <c r="SJR65" s="84"/>
      <c r="SJS65" s="84"/>
      <c r="SJT65" s="84"/>
      <c r="SJU65" s="84"/>
      <c r="SJV65" s="84"/>
      <c r="SJW65" s="84"/>
      <c r="SJX65" s="84"/>
      <c r="SJY65" s="84"/>
      <c r="SJZ65" s="84"/>
      <c r="SKA65" s="84"/>
      <c r="SKB65" s="84"/>
      <c r="SKC65" s="84"/>
      <c r="SKD65" s="84"/>
      <c r="SKE65" s="84"/>
      <c r="SKF65" s="84"/>
      <c r="SKG65" s="84"/>
      <c r="SKH65" s="84"/>
      <c r="SKI65" s="84"/>
      <c r="SKJ65" s="84"/>
      <c r="SKK65" s="84"/>
      <c r="SKL65" s="84"/>
      <c r="SKM65" s="84"/>
      <c r="SKN65" s="84"/>
      <c r="SKO65" s="84"/>
      <c r="SKP65" s="84"/>
      <c r="SKQ65" s="84"/>
      <c r="SKR65" s="84"/>
      <c r="SKS65" s="84"/>
      <c r="SKT65" s="84"/>
      <c r="SKU65" s="84"/>
      <c r="SKV65" s="84"/>
      <c r="SKW65" s="84"/>
      <c r="SKX65" s="84"/>
      <c r="SKY65" s="84"/>
      <c r="SKZ65" s="84"/>
      <c r="SLA65" s="84"/>
      <c r="SLB65" s="84"/>
      <c r="SLC65" s="84"/>
      <c r="SLD65" s="84"/>
      <c r="SLE65" s="84"/>
      <c r="SLF65" s="84"/>
      <c r="SLG65" s="84"/>
      <c r="SLH65" s="84"/>
      <c r="SLI65" s="84"/>
      <c r="SLJ65" s="84"/>
      <c r="SLK65" s="84"/>
      <c r="SLL65" s="84"/>
      <c r="SLM65" s="84"/>
      <c r="SLN65" s="84"/>
      <c r="SLO65" s="84"/>
      <c r="SLP65" s="84"/>
      <c r="SLQ65" s="84"/>
      <c r="SLR65" s="84"/>
      <c r="SLS65" s="84"/>
      <c r="SLT65" s="84"/>
      <c r="SLU65" s="84"/>
      <c r="SLV65" s="84"/>
      <c r="SLW65" s="84"/>
      <c r="SLX65" s="84"/>
      <c r="SLY65" s="84"/>
      <c r="SLZ65" s="84"/>
      <c r="SMA65" s="84"/>
      <c r="SMB65" s="84"/>
      <c r="SMC65" s="84"/>
      <c r="SMD65" s="84"/>
      <c r="SME65" s="84"/>
      <c r="SMF65" s="84"/>
      <c r="SMG65" s="84"/>
      <c r="SMH65" s="84"/>
      <c r="SMI65" s="84"/>
      <c r="SMJ65" s="84"/>
      <c r="SMK65" s="84"/>
      <c r="SML65" s="84"/>
      <c r="SMM65" s="84"/>
      <c r="SMN65" s="84"/>
      <c r="SMO65" s="84"/>
      <c r="SMP65" s="84"/>
      <c r="SMQ65" s="84"/>
      <c r="SMR65" s="84"/>
      <c r="SMS65" s="84"/>
      <c r="SMT65" s="84"/>
      <c r="SMU65" s="84"/>
      <c r="SMV65" s="84"/>
      <c r="SMW65" s="84"/>
      <c r="SMX65" s="84"/>
      <c r="SMY65" s="84"/>
      <c r="SMZ65" s="84"/>
      <c r="SNA65" s="84"/>
      <c r="SNB65" s="84"/>
      <c r="SNC65" s="84"/>
      <c r="SND65" s="84"/>
      <c r="SNE65" s="84"/>
      <c r="SNF65" s="84"/>
      <c r="SNG65" s="84"/>
      <c r="SNH65" s="84"/>
      <c r="SNI65" s="84"/>
      <c r="SNJ65" s="84"/>
      <c r="SNK65" s="84"/>
      <c r="SNL65" s="84"/>
      <c r="SNM65" s="84"/>
      <c r="SNN65" s="84"/>
      <c r="SNO65" s="84"/>
      <c r="SNP65" s="84"/>
      <c r="SNQ65" s="84"/>
      <c r="SNR65" s="84"/>
      <c r="SNS65" s="84"/>
      <c r="SNT65" s="84"/>
      <c r="SNU65" s="84"/>
      <c r="SNV65" s="84"/>
      <c r="SNW65" s="84"/>
      <c r="SNX65" s="84"/>
      <c r="SNY65" s="84"/>
      <c r="SNZ65" s="84"/>
      <c r="SOA65" s="84"/>
      <c r="SOB65" s="84"/>
      <c r="SOC65" s="84"/>
      <c r="SOD65" s="84"/>
      <c r="SOE65" s="84"/>
      <c r="SOF65" s="84"/>
      <c r="SOG65" s="84"/>
      <c r="SOH65" s="84"/>
      <c r="SOI65" s="84"/>
      <c r="SOJ65" s="84"/>
      <c r="SOK65" s="84"/>
      <c r="SOL65" s="84"/>
      <c r="SOM65" s="84"/>
      <c r="SON65" s="84"/>
      <c r="SOO65" s="84"/>
      <c r="SOP65" s="84"/>
      <c r="SOQ65" s="84"/>
      <c r="SOR65" s="84"/>
      <c r="SOS65" s="84"/>
      <c r="SOT65" s="84"/>
      <c r="SOU65" s="84"/>
      <c r="SOV65" s="84"/>
      <c r="SOW65" s="84"/>
      <c r="SOX65" s="84"/>
      <c r="SOY65" s="84"/>
      <c r="SOZ65" s="84"/>
      <c r="SPA65" s="84"/>
      <c r="SPB65" s="84"/>
      <c r="SPC65" s="84"/>
      <c r="SPD65" s="84"/>
      <c r="SPE65" s="84"/>
      <c r="SPF65" s="84"/>
      <c r="SPG65" s="84"/>
      <c r="SPH65" s="84"/>
      <c r="SPI65" s="84"/>
      <c r="SPJ65" s="84"/>
      <c r="SPK65" s="84"/>
      <c r="SPL65" s="84"/>
      <c r="SPM65" s="84"/>
      <c r="SPN65" s="84"/>
      <c r="SPO65" s="84"/>
      <c r="SPP65" s="84"/>
      <c r="SPQ65" s="84"/>
      <c r="SPR65" s="84"/>
      <c r="SPS65" s="84"/>
      <c r="SPT65" s="84"/>
      <c r="SPU65" s="84"/>
      <c r="SPV65" s="84"/>
      <c r="SPW65" s="84"/>
      <c r="SPX65" s="84"/>
      <c r="SPY65" s="84"/>
      <c r="SPZ65" s="84"/>
      <c r="SQA65" s="84"/>
      <c r="SQB65" s="84"/>
      <c r="SQC65" s="84"/>
      <c r="SQD65" s="84"/>
      <c r="SQE65" s="84"/>
      <c r="SQF65" s="84"/>
      <c r="SQG65" s="84"/>
      <c r="SQH65" s="84"/>
      <c r="SQI65" s="84"/>
      <c r="SQJ65" s="84"/>
      <c r="SQK65" s="84"/>
      <c r="SQL65" s="84"/>
      <c r="SQM65" s="84"/>
      <c r="SQN65" s="84"/>
      <c r="SQO65" s="84"/>
      <c r="SQP65" s="84"/>
      <c r="SQQ65" s="84"/>
      <c r="SQR65" s="84"/>
      <c r="SQS65" s="84"/>
      <c r="SQT65" s="84"/>
      <c r="SQU65" s="84"/>
      <c r="SQV65" s="84"/>
      <c r="SQW65" s="84"/>
      <c r="SQX65" s="84"/>
      <c r="SQY65" s="84"/>
      <c r="SQZ65" s="84"/>
      <c r="SRA65" s="84"/>
      <c r="SRB65" s="84"/>
      <c r="SRC65" s="84"/>
      <c r="SRD65" s="84"/>
      <c r="SRE65" s="84"/>
      <c r="SRF65" s="84"/>
      <c r="SRG65" s="84"/>
      <c r="SRH65" s="84"/>
      <c r="SRI65" s="84"/>
      <c r="SRJ65" s="84"/>
      <c r="SRK65" s="84"/>
      <c r="SRL65" s="84"/>
      <c r="SRM65" s="84"/>
      <c r="SRN65" s="84"/>
      <c r="SRO65" s="84"/>
      <c r="SRP65" s="84"/>
      <c r="SRQ65" s="84"/>
      <c r="SRR65" s="84"/>
      <c r="SRS65" s="84"/>
      <c r="SRT65" s="84"/>
      <c r="SRU65" s="84"/>
      <c r="SRV65" s="84"/>
      <c r="SRW65" s="84"/>
      <c r="SRX65" s="84"/>
      <c r="SRY65" s="84"/>
      <c r="SRZ65" s="84"/>
      <c r="SSA65" s="84"/>
      <c r="SSB65" s="84"/>
      <c r="SSC65" s="84"/>
      <c r="SSD65" s="84"/>
      <c r="SSE65" s="84"/>
      <c r="SSF65" s="84"/>
      <c r="SSG65" s="84"/>
      <c r="SSH65" s="84"/>
      <c r="SSI65" s="84"/>
      <c r="SSJ65" s="84"/>
      <c r="SSK65" s="84"/>
      <c r="SSL65" s="84"/>
      <c r="SSM65" s="84"/>
      <c r="SSN65" s="84"/>
      <c r="SSO65" s="84"/>
      <c r="SSP65" s="84"/>
      <c r="SSQ65" s="84"/>
      <c r="SSR65" s="84"/>
      <c r="SSS65" s="84"/>
      <c r="SST65" s="84"/>
      <c r="SSU65" s="84"/>
      <c r="SSV65" s="84"/>
      <c r="SSW65" s="84"/>
      <c r="SSX65" s="84"/>
      <c r="SSY65" s="84"/>
      <c r="SSZ65" s="84"/>
      <c r="STA65" s="84"/>
      <c r="STB65" s="84"/>
      <c r="STC65" s="84"/>
      <c r="STD65" s="84"/>
      <c r="STE65" s="84"/>
      <c r="STF65" s="84"/>
      <c r="STG65" s="84"/>
      <c r="STH65" s="84"/>
      <c r="STI65" s="84"/>
      <c r="STJ65" s="84"/>
      <c r="STK65" s="84"/>
      <c r="STL65" s="84"/>
      <c r="STM65" s="84"/>
      <c r="STN65" s="84"/>
      <c r="STO65" s="84"/>
      <c r="STP65" s="84"/>
      <c r="STQ65" s="84"/>
      <c r="STR65" s="84"/>
      <c r="STS65" s="84"/>
      <c r="STT65" s="84"/>
      <c r="STU65" s="84"/>
      <c r="STV65" s="84"/>
      <c r="STW65" s="84"/>
      <c r="STX65" s="84"/>
      <c r="STY65" s="84"/>
      <c r="STZ65" s="84"/>
      <c r="SUA65" s="84"/>
      <c r="SUB65" s="84"/>
      <c r="SUC65" s="84"/>
      <c r="SUD65" s="84"/>
      <c r="SUE65" s="84"/>
      <c r="SUF65" s="84"/>
      <c r="SUG65" s="84"/>
      <c r="SUH65" s="84"/>
      <c r="SUI65" s="84"/>
      <c r="SUJ65" s="84"/>
      <c r="SUK65" s="84"/>
      <c r="SUL65" s="84"/>
      <c r="SUM65" s="84"/>
      <c r="SUN65" s="84"/>
      <c r="SUO65" s="84"/>
      <c r="SUP65" s="84"/>
      <c r="SUQ65" s="84"/>
      <c r="SUR65" s="84"/>
      <c r="SUS65" s="84"/>
      <c r="SUT65" s="84"/>
      <c r="SUU65" s="84"/>
      <c r="SUV65" s="84"/>
      <c r="SUW65" s="84"/>
      <c r="SUX65" s="84"/>
      <c r="SUY65" s="84"/>
      <c r="SUZ65" s="84"/>
      <c r="SVA65" s="84"/>
      <c r="SVB65" s="84"/>
      <c r="SVC65" s="84"/>
      <c r="SVD65" s="84"/>
      <c r="SVE65" s="84"/>
      <c r="SVF65" s="84"/>
      <c r="SVG65" s="84"/>
      <c r="SVH65" s="84"/>
      <c r="SVI65" s="84"/>
      <c r="SVJ65" s="84"/>
      <c r="SVK65" s="84"/>
      <c r="SVL65" s="84"/>
      <c r="SVM65" s="84"/>
      <c r="SVN65" s="84"/>
      <c r="SVO65" s="84"/>
      <c r="SVP65" s="84"/>
      <c r="SVQ65" s="84"/>
      <c r="SVR65" s="84"/>
      <c r="SVS65" s="84"/>
      <c r="SVT65" s="84"/>
      <c r="SVU65" s="84"/>
      <c r="SVV65" s="84"/>
      <c r="SVW65" s="84"/>
      <c r="SVX65" s="84"/>
      <c r="SVY65" s="84"/>
      <c r="SVZ65" s="84"/>
      <c r="SWA65" s="84"/>
      <c r="SWB65" s="84"/>
      <c r="SWC65" s="84"/>
      <c r="SWD65" s="84"/>
      <c r="SWE65" s="84"/>
      <c r="SWF65" s="84"/>
      <c r="SWG65" s="84"/>
      <c r="SWH65" s="84"/>
      <c r="SWI65" s="84"/>
      <c r="SWJ65" s="84"/>
      <c r="SWK65" s="84"/>
      <c r="SWL65" s="84"/>
      <c r="SWM65" s="84"/>
      <c r="SWN65" s="84"/>
      <c r="SWO65" s="84"/>
      <c r="SWP65" s="84"/>
      <c r="SWQ65" s="84"/>
      <c r="SWR65" s="84"/>
      <c r="SWS65" s="84"/>
      <c r="SWT65" s="84"/>
      <c r="SWU65" s="84"/>
      <c r="SWV65" s="84"/>
      <c r="SWW65" s="84"/>
      <c r="SWX65" s="84"/>
      <c r="SWY65" s="84"/>
      <c r="SWZ65" s="84"/>
      <c r="SXA65" s="84"/>
      <c r="SXB65" s="84"/>
      <c r="SXC65" s="84"/>
      <c r="SXD65" s="84"/>
      <c r="SXE65" s="84"/>
      <c r="SXF65" s="84"/>
      <c r="SXG65" s="84"/>
      <c r="SXH65" s="84"/>
      <c r="SXI65" s="84"/>
      <c r="SXJ65" s="84"/>
      <c r="SXK65" s="84"/>
      <c r="SXL65" s="84"/>
      <c r="SXM65" s="84"/>
      <c r="SXN65" s="84"/>
      <c r="SXO65" s="84"/>
      <c r="SXP65" s="84"/>
      <c r="SXQ65" s="84"/>
      <c r="SXR65" s="84"/>
      <c r="SXS65" s="84"/>
      <c r="SXT65" s="84"/>
      <c r="SXU65" s="84"/>
      <c r="SXV65" s="84"/>
      <c r="SXW65" s="84"/>
      <c r="SXX65" s="84"/>
      <c r="SXY65" s="84"/>
      <c r="SXZ65" s="84"/>
      <c r="SYA65" s="84"/>
      <c r="SYB65" s="84"/>
      <c r="SYC65" s="84"/>
      <c r="SYD65" s="84"/>
      <c r="SYE65" s="84"/>
      <c r="SYF65" s="84"/>
      <c r="SYG65" s="84"/>
      <c r="SYH65" s="84"/>
      <c r="SYI65" s="84"/>
      <c r="SYJ65" s="84"/>
      <c r="SYK65" s="84"/>
      <c r="SYL65" s="84"/>
      <c r="SYM65" s="84"/>
      <c r="SYN65" s="84"/>
      <c r="SYO65" s="84"/>
      <c r="SYP65" s="84"/>
      <c r="SYQ65" s="84"/>
      <c r="SYR65" s="84"/>
      <c r="SYS65" s="84"/>
      <c r="SYT65" s="84"/>
      <c r="SYU65" s="84"/>
      <c r="SYV65" s="84"/>
      <c r="SYW65" s="84"/>
      <c r="SYX65" s="84"/>
      <c r="SYY65" s="84"/>
      <c r="SYZ65" s="84"/>
      <c r="SZA65" s="84"/>
      <c r="SZB65" s="84"/>
      <c r="SZC65" s="84"/>
      <c r="SZD65" s="84"/>
      <c r="SZE65" s="84"/>
      <c r="SZF65" s="84"/>
      <c r="SZG65" s="84"/>
      <c r="SZH65" s="84"/>
      <c r="SZI65" s="84"/>
      <c r="SZJ65" s="84"/>
      <c r="SZK65" s="84"/>
      <c r="SZL65" s="84"/>
      <c r="SZM65" s="84"/>
      <c r="SZN65" s="84"/>
      <c r="SZO65" s="84"/>
      <c r="SZP65" s="84"/>
      <c r="SZQ65" s="84"/>
      <c r="SZR65" s="84"/>
      <c r="SZS65" s="84"/>
      <c r="SZT65" s="84"/>
      <c r="SZU65" s="84"/>
      <c r="SZV65" s="84"/>
      <c r="SZW65" s="84"/>
      <c r="SZX65" s="84"/>
      <c r="SZY65" s="84"/>
      <c r="SZZ65" s="84"/>
      <c r="TAA65" s="84"/>
      <c r="TAB65" s="84"/>
      <c r="TAC65" s="84"/>
      <c r="TAD65" s="84"/>
      <c r="TAE65" s="84"/>
      <c r="TAF65" s="84"/>
      <c r="TAG65" s="84"/>
      <c r="TAH65" s="84"/>
      <c r="TAI65" s="84"/>
      <c r="TAJ65" s="84"/>
      <c r="TAK65" s="84"/>
      <c r="TAL65" s="84"/>
      <c r="TAM65" s="84"/>
      <c r="TAN65" s="84"/>
      <c r="TAO65" s="84"/>
      <c r="TAP65" s="84"/>
      <c r="TAQ65" s="84"/>
      <c r="TAR65" s="84"/>
      <c r="TAS65" s="84"/>
      <c r="TAT65" s="84"/>
      <c r="TAU65" s="84"/>
      <c r="TAV65" s="84"/>
      <c r="TAW65" s="84"/>
      <c r="TAX65" s="84"/>
      <c r="TAY65" s="84"/>
      <c r="TAZ65" s="84"/>
      <c r="TBA65" s="84"/>
      <c r="TBB65" s="84"/>
      <c r="TBC65" s="84"/>
      <c r="TBD65" s="84"/>
      <c r="TBE65" s="84"/>
      <c r="TBF65" s="84"/>
      <c r="TBG65" s="84"/>
      <c r="TBH65" s="84"/>
      <c r="TBI65" s="84"/>
      <c r="TBJ65" s="84"/>
      <c r="TBK65" s="84"/>
      <c r="TBL65" s="84"/>
      <c r="TBM65" s="84"/>
      <c r="TBN65" s="84"/>
      <c r="TBO65" s="84"/>
      <c r="TBP65" s="84"/>
      <c r="TBQ65" s="84"/>
      <c r="TBR65" s="84"/>
      <c r="TBS65" s="84"/>
      <c r="TBT65" s="84"/>
      <c r="TBU65" s="84"/>
      <c r="TBV65" s="84"/>
      <c r="TBW65" s="84"/>
      <c r="TBX65" s="84"/>
      <c r="TBY65" s="84"/>
      <c r="TBZ65" s="84"/>
      <c r="TCA65" s="84"/>
      <c r="TCB65" s="84"/>
      <c r="TCC65" s="84"/>
      <c r="TCD65" s="84"/>
      <c r="TCE65" s="84"/>
      <c r="TCF65" s="84"/>
      <c r="TCG65" s="84"/>
      <c r="TCH65" s="84"/>
      <c r="TCI65" s="84"/>
      <c r="TCJ65" s="84"/>
      <c r="TCK65" s="84"/>
      <c r="TCL65" s="84"/>
      <c r="TCM65" s="84"/>
      <c r="TCN65" s="84"/>
      <c r="TCO65" s="84"/>
      <c r="TCP65" s="84"/>
      <c r="TCQ65" s="84"/>
      <c r="TCR65" s="84"/>
      <c r="TCS65" s="84"/>
      <c r="TCT65" s="84"/>
      <c r="TCU65" s="84"/>
      <c r="TCV65" s="84"/>
      <c r="TCW65" s="84"/>
      <c r="TCX65" s="84"/>
      <c r="TCY65" s="84"/>
      <c r="TCZ65" s="84"/>
      <c r="TDA65" s="84"/>
      <c r="TDB65" s="84"/>
      <c r="TDC65" s="84"/>
      <c r="TDD65" s="84"/>
      <c r="TDE65" s="84"/>
      <c r="TDF65" s="84"/>
      <c r="TDG65" s="84"/>
      <c r="TDH65" s="84"/>
      <c r="TDI65" s="84"/>
      <c r="TDJ65" s="84"/>
      <c r="TDK65" s="84"/>
      <c r="TDL65" s="84"/>
      <c r="TDM65" s="84"/>
      <c r="TDN65" s="84"/>
      <c r="TDO65" s="84"/>
      <c r="TDP65" s="84"/>
      <c r="TDQ65" s="84"/>
      <c r="TDR65" s="84"/>
      <c r="TDS65" s="84"/>
      <c r="TDT65" s="84"/>
      <c r="TDU65" s="84"/>
      <c r="TDV65" s="84"/>
      <c r="TDW65" s="84"/>
      <c r="TDX65" s="84"/>
      <c r="TDY65" s="84"/>
      <c r="TDZ65" s="84"/>
      <c r="TEA65" s="84"/>
      <c r="TEB65" s="84"/>
      <c r="TEC65" s="84"/>
      <c r="TED65" s="84"/>
      <c r="TEE65" s="84"/>
      <c r="TEF65" s="84"/>
      <c r="TEG65" s="84"/>
      <c r="TEH65" s="84"/>
      <c r="TEI65" s="84"/>
      <c r="TEJ65" s="84"/>
      <c r="TEK65" s="84"/>
      <c r="TEL65" s="84"/>
      <c r="TEM65" s="84"/>
      <c r="TEN65" s="84"/>
      <c r="TEO65" s="84"/>
      <c r="TEP65" s="84"/>
      <c r="TEQ65" s="84"/>
      <c r="TER65" s="84"/>
      <c r="TES65" s="84"/>
      <c r="TET65" s="84"/>
      <c r="TEU65" s="84"/>
      <c r="TEV65" s="84"/>
      <c r="TEW65" s="84"/>
      <c r="TEX65" s="84"/>
      <c r="TEY65" s="84"/>
      <c r="TEZ65" s="84"/>
      <c r="TFA65" s="84"/>
      <c r="TFB65" s="84"/>
      <c r="TFC65" s="84"/>
      <c r="TFD65" s="84"/>
      <c r="TFE65" s="84"/>
      <c r="TFF65" s="84"/>
      <c r="TFG65" s="84"/>
      <c r="TFH65" s="84"/>
      <c r="TFI65" s="84"/>
      <c r="TFJ65" s="84"/>
      <c r="TFK65" s="84"/>
      <c r="TFL65" s="84"/>
      <c r="TFM65" s="84"/>
      <c r="TFN65" s="84"/>
      <c r="TFO65" s="84"/>
      <c r="TFP65" s="84"/>
      <c r="TFQ65" s="84"/>
      <c r="TFR65" s="84"/>
      <c r="TFS65" s="84"/>
      <c r="TFT65" s="84"/>
      <c r="TFU65" s="84"/>
      <c r="TFV65" s="84"/>
      <c r="TFW65" s="84"/>
      <c r="TFX65" s="84"/>
      <c r="TFY65" s="84"/>
      <c r="TFZ65" s="84"/>
      <c r="TGA65" s="84"/>
      <c r="TGB65" s="84"/>
      <c r="TGC65" s="84"/>
      <c r="TGD65" s="84"/>
      <c r="TGE65" s="84"/>
      <c r="TGF65" s="84"/>
      <c r="TGG65" s="84"/>
      <c r="TGH65" s="84"/>
      <c r="TGI65" s="84"/>
      <c r="TGJ65" s="84"/>
      <c r="TGK65" s="84"/>
      <c r="TGL65" s="84"/>
      <c r="TGM65" s="84"/>
      <c r="TGN65" s="84"/>
      <c r="TGO65" s="84"/>
      <c r="TGP65" s="84"/>
      <c r="TGQ65" s="84"/>
      <c r="TGR65" s="84"/>
      <c r="TGS65" s="84"/>
      <c r="TGT65" s="84"/>
      <c r="TGU65" s="84"/>
      <c r="TGV65" s="84"/>
      <c r="TGW65" s="84"/>
      <c r="TGX65" s="84"/>
      <c r="TGY65" s="84"/>
      <c r="TGZ65" s="84"/>
      <c r="THA65" s="84"/>
      <c r="THB65" s="84"/>
      <c r="THC65" s="84"/>
      <c r="THD65" s="84"/>
      <c r="THE65" s="84"/>
      <c r="THF65" s="84"/>
      <c r="THG65" s="84"/>
      <c r="THH65" s="84"/>
      <c r="THI65" s="84"/>
      <c r="THJ65" s="84"/>
      <c r="THK65" s="84"/>
      <c r="THL65" s="84"/>
      <c r="THM65" s="84"/>
      <c r="THN65" s="84"/>
      <c r="THO65" s="84"/>
      <c r="THP65" s="84"/>
      <c r="THQ65" s="84"/>
      <c r="THR65" s="84"/>
      <c r="THS65" s="84"/>
      <c r="THT65" s="84"/>
      <c r="THU65" s="84"/>
      <c r="THV65" s="84"/>
      <c r="THW65" s="84"/>
      <c r="THX65" s="84"/>
      <c r="THY65" s="84"/>
      <c r="THZ65" s="84"/>
      <c r="TIA65" s="84"/>
      <c r="TIB65" s="84"/>
      <c r="TIC65" s="84"/>
      <c r="TID65" s="84"/>
      <c r="TIE65" s="84"/>
      <c r="TIF65" s="84"/>
      <c r="TIG65" s="84"/>
      <c r="TIH65" s="84"/>
      <c r="TII65" s="84"/>
      <c r="TIJ65" s="84"/>
      <c r="TIK65" s="84"/>
      <c r="TIL65" s="84"/>
      <c r="TIM65" s="84"/>
      <c r="TIN65" s="84"/>
      <c r="TIO65" s="84"/>
      <c r="TIP65" s="84"/>
      <c r="TIQ65" s="84"/>
      <c r="TIR65" s="84"/>
      <c r="TIS65" s="84"/>
      <c r="TIT65" s="84"/>
      <c r="TIU65" s="84"/>
      <c r="TIV65" s="84"/>
      <c r="TIW65" s="84"/>
      <c r="TIX65" s="84"/>
      <c r="TIY65" s="84"/>
      <c r="TIZ65" s="84"/>
      <c r="TJA65" s="84"/>
      <c r="TJB65" s="84"/>
      <c r="TJC65" s="84"/>
      <c r="TJD65" s="84"/>
      <c r="TJE65" s="84"/>
      <c r="TJF65" s="84"/>
      <c r="TJG65" s="84"/>
      <c r="TJH65" s="84"/>
      <c r="TJI65" s="84"/>
      <c r="TJJ65" s="84"/>
      <c r="TJK65" s="84"/>
      <c r="TJL65" s="84"/>
      <c r="TJM65" s="84"/>
      <c r="TJN65" s="84"/>
      <c r="TJO65" s="84"/>
      <c r="TJP65" s="84"/>
      <c r="TJQ65" s="84"/>
      <c r="TJR65" s="84"/>
      <c r="TJS65" s="84"/>
      <c r="TJT65" s="84"/>
      <c r="TJU65" s="84"/>
      <c r="TJV65" s="84"/>
      <c r="TJW65" s="84"/>
      <c r="TJX65" s="84"/>
      <c r="TJY65" s="84"/>
      <c r="TJZ65" s="84"/>
      <c r="TKA65" s="84"/>
      <c r="TKB65" s="84"/>
      <c r="TKC65" s="84"/>
      <c r="TKD65" s="84"/>
      <c r="TKE65" s="84"/>
      <c r="TKF65" s="84"/>
      <c r="TKG65" s="84"/>
      <c r="TKH65" s="84"/>
      <c r="TKI65" s="84"/>
      <c r="TKJ65" s="84"/>
      <c r="TKK65" s="84"/>
      <c r="TKL65" s="84"/>
      <c r="TKM65" s="84"/>
      <c r="TKN65" s="84"/>
      <c r="TKO65" s="84"/>
      <c r="TKP65" s="84"/>
      <c r="TKQ65" s="84"/>
      <c r="TKR65" s="84"/>
      <c r="TKS65" s="84"/>
      <c r="TKT65" s="84"/>
      <c r="TKU65" s="84"/>
      <c r="TKV65" s="84"/>
      <c r="TKW65" s="84"/>
      <c r="TKX65" s="84"/>
      <c r="TKY65" s="84"/>
      <c r="TKZ65" s="84"/>
      <c r="TLA65" s="84"/>
      <c r="TLB65" s="84"/>
      <c r="TLC65" s="84"/>
      <c r="TLD65" s="84"/>
      <c r="TLE65" s="84"/>
      <c r="TLF65" s="84"/>
      <c r="TLG65" s="84"/>
      <c r="TLH65" s="84"/>
      <c r="TLI65" s="84"/>
      <c r="TLJ65" s="84"/>
      <c r="TLK65" s="84"/>
      <c r="TLL65" s="84"/>
      <c r="TLM65" s="84"/>
      <c r="TLN65" s="84"/>
      <c r="TLO65" s="84"/>
      <c r="TLP65" s="84"/>
      <c r="TLQ65" s="84"/>
      <c r="TLR65" s="84"/>
      <c r="TLS65" s="84"/>
      <c r="TLT65" s="84"/>
      <c r="TLU65" s="84"/>
      <c r="TLV65" s="84"/>
      <c r="TLW65" s="84"/>
      <c r="TLX65" s="84"/>
      <c r="TLY65" s="84"/>
      <c r="TLZ65" s="84"/>
      <c r="TMA65" s="84"/>
      <c r="TMB65" s="84"/>
      <c r="TMC65" s="84"/>
      <c r="TMD65" s="84"/>
      <c r="TME65" s="84"/>
      <c r="TMF65" s="84"/>
      <c r="TMG65" s="84"/>
      <c r="TMH65" s="84"/>
      <c r="TMI65" s="84"/>
      <c r="TMJ65" s="84"/>
      <c r="TMK65" s="84"/>
      <c r="TML65" s="84"/>
      <c r="TMM65" s="84"/>
      <c r="TMN65" s="84"/>
      <c r="TMO65" s="84"/>
      <c r="TMP65" s="84"/>
      <c r="TMQ65" s="84"/>
      <c r="TMR65" s="84"/>
      <c r="TMS65" s="84"/>
      <c r="TMT65" s="84"/>
      <c r="TMU65" s="84"/>
      <c r="TMV65" s="84"/>
      <c r="TMW65" s="84"/>
      <c r="TMX65" s="84"/>
      <c r="TMY65" s="84"/>
      <c r="TMZ65" s="84"/>
      <c r="TNA65" s="84"/>
      <c r="TNB65" s="84"/>
      <c r="TNC65" s="84"/>
      <c r="TND65" s="84"/>
      <c r="TNE65" s="84"/>
      <c r="TNF65" s="84"/>
      <c r="TNG65" s="84"/>
      <c r="TNH65" s="84"/>
      <c r="TNI65" s="84"/>
      <c r="TNJ65" s="84"/>
      <c r="TNK65" s="84"/>
      <c r="TNL65" s="84"/>
      <c r="TNM65" s="84"/>
      <c r="TNN65" s="84"/>
      <c r="TNO65" s="84"/>
      <c r="TNP65" s="84"/>
      <c r="TNQ65" s="84"/>
      <c r="TNR65" s="84"/>
      <c r="TNS65" s="84"/>
      <c r="TNT65" s="84"/>
      <c r="TNU65" s="84"/>
      <c r="TNV65" s="84"/>
      <c r="TNW65" s="84"/>
      <c r="TNX65" s="84"/>
      <c r="TNY65" s="84"/>
      <c r="TNZ65" s="84"/>
      <c r="TOA65" s="84"/>
      <c r="TOB65" s="84"/>
      <c r="TOC65" s="84"/>
      <c r="TOD65" s="84"/>
      <c r="TOE65" s="84"/>
      <c r="TOF65" s="84"/>
      <c r="TOG65" s="84"/>
      <c r="TOH65" s="84"/>
      <c r="TOI65" s="84"/>
      <c r="TOJ65" s="84"/>
      <c r="TOK65" s="84"/>
      <c r="TOL65" s="84"/>
      <c r="TOM65" s="84"/>
      <c r="TON65" s="84"/>
      <c r="TOO65" s="84"/>
      <c r="TOP65" s="84"/>
      <c r="TOQ65" s="84"/>
      <c r="TOR65" s="84"/>
      <c r="TOS65" s="84"/>
      <c r="TOT65" s="84"/>
      <c r="TOU65" s="84"/>
      <c r="TOV65" s="84"/>
      <c r="TOW65" s="84"/>
      <c r="TOX65" s="84"/>
      <c r="TOY65" s="84"/>
      <c r="TOZ65" s="84"/>
      <c r="TPA65" s="84"/>
      <c r="TPB65" s="84"/>
      <c r="TPC65" s="84"/>
      <c r="TPD65" s="84"/>
      <c r="TPE65" s="84"/>
      <c r="TPF65" s="84"/>
      <c r="TPG65" s="84"/>
      <c r="TPH65" s="84"/>
      <c r="TPI65" s="84"/>
      <c r="TPJ65" s="84"/>
      <c r="TPK65" s="84"/>
      <c r="TPL65" s="84"/>
      <c r="TPM65" s="84"/>
      <c r="TPN65" s="84"/>
      <c r="TPO65" s="84"/>
      <c r="TPP65" s="84"/>
      <c r="TPQ65" s="84"/>
      <c r="TPR65" s="84"/>
      <c r="TPS65" s="84"/>
      <c r="TPT65" s="84"/>
      <c r="TPU65" s="84"/>
      <c r="TPV65" s="84"/>
      <c r="TPW65" s="84"/>
      <c r="TPX65" s="84"/>
      <c r="TPY65" s="84"/>
      <c r="TPZ65" s="84"/>
      <c r="TQA65" s="84"/>
      <c r="TQB65" s="84"/>
      <c r="TQC65" s="84"/>
      <c r="TQD65" s="84"/>
      <c r="TQE65" s="84"/>
      <c r="TQF65" s="84"/>
      <c r="TQG65" s="84"/>
      <c r="TQH65" s="84"/>
      <c r="TQI65" s="84"/>
      <c r="TQJ65" s="84"/>
      <c r="TQK65" s="84"/>
      <c r="TQL65" s="84"/>
      <c r="TQM65" s="84"/>
      <c r="TQN65" s="84"/>
      <c r="TQO65" s="84"/>
      <c r="TQP65" s="84"/>
      <c r="TQQ65" s="84"/>
      <c r="TQR65" s="84"/>
      <c r="TQS65" s="84"/>
      <c r="TQT65" s="84"/>
      <c r="TQU65" s="84"/>
      <c r="TQV65" s="84"/>
      <c r="TQW65" s="84"/>
      <c r="TQX65" s="84"/>
      <c r="TQY65" s="84"/>
      <c r="TQZ65" s="84"/>
      <c r="TRA65" s="84"/>
      <c r="TRB65" s="84"/>
      <c r="TRC65" s="84"/>
      <c r="TRD65" s="84"/>
      <c r="TRE65" s="84"/>
      <c r="TRF65" s="84"/>
      <c r="TRG65" s="84"/>
      <c r="TRH65" s="84"/>
      <c r="TRI65" s="84"/>
      <c r="TRJ65" s="84"/>
      <c r="TRK65" s="84"/>
      <c r="TRL65" s="84"/>
      <c r="TRM65" s="84"/>
      <c r="TRN65" s="84"/>
      <c r="TRO65" s="84"/>
      <c r="TRP65" s="84"/>
      <c r="TRQ65" s="84"/>
      <c r="TRR65" s="84"/>
      <c r="TRS65" s="84"/>
      <c r="TRT65" s="84"/>
      <c r="TRU65" s="84"/>
      <c r="TRV65" s="84"/>
      <c r="TRW65" s="84"/>
      <c r="TRX65" s="84"/>
      <c r="TRY65" s="84"/>
      <c r="TRZ65" s="84"/>
      <c r="TSA65" s="84"/>
      <c r="TSB65" s="84"/>
      <c r="TSC65" s="84"/>
      <c r="TSD65" s="84"/>
      <c r="TSE65" s="84"/>
      <c r="TSF65" s="84"/>
      <c r="TSG65" s="84"/>
      <c r="TSH65" s="84"/>
      <c r="TSI65" s="84"/>
      <c r="TSJ65" s="84"/>
      <c r="TSK65" s="84"/>
      <c r="TSL65" s="84"/>
      <c r="TSM65" s="84"/>
      <c r="TSN65" s="84"/>
      <c r="TSO65" s="84"/>
      <c r="TSP65" s="84"/>
      <c r="TSQ65" s="84"/>
      <c r="TSR65" s="84"/>
      <c r="TSS65" s="84"/>
      <c r="TST65" s="84"/>
      <c r="TSU65" s="84"/>
      <c r="TSV65" s="84"/>
      <c r="TSW65" s="84"/>
      <c r="TSX65" s="84"/>
      <c r="TSY65" s="84"/>
      <c r="TSZ65" s="84"/>
      <c r="TTA65" s="84"/>
      <c r="TTB65" s="84"/>
      <c r="TTC65" s="84"/>
      <c r="TTD65" s="84"/>
      <c r="TTE65" s="84"/>
      <c r="TTF65" s="84"/>
      <c r="TTG65" s="84"/>
      <c r="TTH65" s="84"/>
      <c r="TTI65" s="84"/>
      <c r="TTJ65" s="84"/>
      <c r="TTK65" s="84"/>
      <c r="TTL65" s="84"/>
      <c r="TTM65" s="84"/>
      <c r="TTN65" s="84"/>
      <c r="TTO65" s="84"/>
      <c r="TTP65" s="84"/>
      <c r="TTQ65" s="84"/>
      <c r="TTR65" s="84"/>
      <c r="TTS65" s="84"/>
      <c r="TTT65" s="84"/>
      <c r="TTU65" s="84"/>
      <c r="TTV65" s="84"/>
      <c r="TTW65" s="84"/>
      <c r="TTX65" s="84"/>
      <c r="TTY65" s="84"/>
      <c r="TTZ65" s="84"/>
      <c r="TUA65" s="84"/>
      <c r="TUB65" s="84"/>
      <c r="TUC65" s="84"/>
      <c r="TUD65" s="84"/>
      <c r="TUE65" s="84"/>
      <c r="TUF65" s="84"/>
      <c r="TUG65" s="84"/>
      <c r="TUH65" s="84"/>
      <c r="TUI65" s="84"/>
      <c r="TUJ65" s="84"/>
      <c r="TUK65" s="84"/>
      <c r="TUL65" s="84"/>
      <c r="TUM65" s="84"/>
      <c r="TUN65" s="84"/>
      <c r="TUO65" s="84"/>
      <c r="TUP65" s="84"/>
      <c r="TUQ65" s="84"/>
      <c r="TUR65" s="84"/>
      <c r="TUS65" s="84"/>
      <c r="TUT65" s="84"/>
      <c r="TUU65" s="84"/>
      <c r="TUV65" s="84"/>
      <c r="TUW65" s="84"/>
      <c r="TUX65" s="84"/>
      <c r="TUY65" s="84"/>
      <c r="TUZ65" s="84"/>
      <c r="TVA65" s="84"/>
      <c r="TVB65" s="84"/>
      <c r="TVC65" s="84"/>
      <c r="TVD65" s="84"/>
      <c r="TVE65" s="84"/>
      <c r="TVF65" s="84"/>
      <c r="TVG65" s="84"/>
      <c r="TVH65" s="84"/>
      <c r="TVI65" s="84"/>
      <c r="TVJ65" s="84"/>
      <c r="TVK65" s="84"/>
      <c r="TVL65" s="84"/>
      <c r="TVM65" s="84"/>
      <c r="TVN65" s="84"/>
      <c r="TVO65" s="84"/>
      <c r="TVP65" s="84"/>
      <c r="TVQ65" s="84"/>
      <c r="TVR65" s="84"/>
      <c r="TVS65" s="84"/>
      <c r="TVT65" s="84"/>
      <c r="TVU65" s="84"/>
      <c r="TVV65" s="84"/>
      <c r="TVW65" s="84"/>
      <c r="TVX65" s="84"/>
      <c r="TVY65" s="84"/>
      <c r="TVZ65" s="84"/>
      <c r="TWA65" s="84"/>
      <c r="TWB65" s="84"/>
      <c r="TWC65" s="84"/>
      <c r="TWD65" s="84"/>
      <c r="TWE65" s="84"/>
      <c r="TWF65" s="84"/>
      <c r="TWG65" s="84"/>
      <c r="TWH65" s="84"/>
      <c r="TWI65" s="84"/>
      <c r="TWJ65" s="84"/>
      <c r="TWK65" s="84"/>
      <c r="TWL65" s="84"/>
      <c r="TWM65" s="84"/>
      <c r="TWN65" s="84"/>
      <c r="TWO65" s="84"/>
      <c r="TWP65" s="84"/>
      <c r="TWQ65" s="84"/>
      <c r="TWR65" s="84"/>
      <c r="TWS65" s="84"/>
      <c r="TWT65" s="84"/>
      <c r="TWU65" s="84"/>
      <c r="TWV65" s="84"/>
      <c r="TWW65" s="84"/>
      <c r="TWX65" s="84"/>
      <c r="TWY65" s="84"/>
      <c r="TWZ65" s="84"/>
      <c r="TXA65" s="84"/>
      <c r="TXB65" s="84"/>
      <c r="TXC65" s="84"/>
      <c r="TXD65" s="84"/>
      <c r="TXE65" s="84"/>
      <c r="TXF65" s="84"/>
      <c r="TXG65" s="84"/>
      <c r="TXH65" s="84"/>
      <c r="TXI65" s="84"/>
      <c r="TXJ65" s="84"/>
      <c r="TXK65" s="84"/>
      <c r="TXL65" s="84"/>
      <c r="TXM65" s="84"/>
      <c r="TXN65" s="84"/>
      <c r="TXO65" s="84"/>
      <c r="TXP65" s="84"/>
      <c r="TXQ65" s="84"/>
      <c r="TXR65" s="84"/>
      <c r="TXS65" s="84"/>
      <c r="TXT65" s="84"/>
      <c r="TXU65" s="84"/>
      <c r="TXV65" s="84"/>
      <c r="TXW65" s="84"/>
      <c r="TXX65" s="84"/>
      <c r="TXY65" s="84"/>
      <c r="TXZ65" s="84"/>
      <c r="TYA65" s="84"/>
      <c r="TYB65" s="84"/>
      <c r="TYC65" s="84"/>
      <c r="TYD65" s="84"/>
      <c r="TYE65" s="84"/>
      <c r="TYF65" s="84"/>
      <c r="TYG65" s="84"/>
      <c r="TYH65" s="84"/>
      <c r="TYI65" s="84"/>
      <c r="TYJ65" s="84"/>
      <c r="TYK65" s="84"/>
      <c r="TYL65" s="84"/>
      <c r="TYM65" s="84"/>
      <c r="TYN65" s="84"/>
      <c r="TYO65" s="84"/>
      <c r="TYP65" s="84"/>
      <c r="TYQ65" s="84"/>
      <c r="TYR65" s="84"/>
      <c r="TYS65" s="84"/>
      <c r="TYT65" s="84"/>
      <c r="TYU65" s="84"/>
      <c r="TYV65" s="84"/>
      <c r="TYW65" s="84"/>
      <c r="TYX65" s="84"/>
      <c r="TYY65" s="84"/>
      <c r="TYZ65" s="84"/>
      <c r="TZA65" s="84"/>
      <c r="TZB65" s="84"/>
      <c r="TZC65" s="84"/>
      <c r="TZD65" s="84"/>
      <c r="TZE65" s="84"/>
      <c r="TZF65" s="84"/>
      <c r="TZG65" s="84"/>
      <c r="TZH65" s="84"/>
      <c r="TZI65" s="84"/>
      <c r="TZJ65" s="84"/>
      <c r="TZK65" s="84"/>
      <c r="TZL65" s="84"/>
      <c r="TZM65" s="84"/>
      <c r="TZN65" s="84"/>
      <c r="TZO65" s="84"/>
      <c r="TZP65" s="84"/>
      <c r="TZQ65" s="84"/>
      <c r="TZR65" s="84"/>
      <c r="TZS65" s="84"/>
      <c r="TZT65" s="84"/>
      <c r="TZU65" s="84"/>
      <c r="TZV65" s="84"/>
      <c r="TZW65" s="84"/>
      <c r="TZX65" s="84"/>
      <c r="TZY65" s="84"/>
      <c r="TZZ65" s="84"/>
      <c r="UAA65" s="84"/>
      <c r="UAB65" s="84"/>
      <c r="UAC65" s="84"/>
      <c r="UAD65" s="84"/>
      <c r="UAE65" s="84"/>
      <c r="UAF65" s="84"/>
      <c r="UAG65" s="84"/>
      <c r="UAH65" s="84"/>
      <c r="UAI65" s="84"/>
      <c r="UAJ65" s="84"/>
      <c r="UAK65" s="84"/>
      <c r="UAL65" s="84"/>
      <c r="UAM65" s="84"/>
      <c r="UAN65" s="84"/>
      <c r="UAO65" s="84"/>
      <c r="UAP65" s="84"/>
      <c r="UAQ65" s="84"/>
      <c r="UAR65" s="84"/>
      <c r="UAS65" s="84"/>
      <c r="UAT65" s="84"/>
      <c r="UAU65" s="84"/>
      <c r="UAV65" s="84"/>
      <c r="UAW65" s="84"/>
      <c r="UAX65" s="84"/>
      <c r="UAY65" s="84"/>
      <c r="UAZ65" s="84"/>
      <c r="UBA65" s="84"/>
      <c r="UBB65" s="84"/>
      <c r="UBC65" s="84"/>
      <c r="UBD65" s="84"/>
      <c r="UBE65" s="84"/>
      <c r="UBF65" s="84"/>
      <c r="UBG65" s="84"/>
      <c r="UBH65" s="84"/>
      <c r="UBI65" s="84"/>
      <c r="UBJ65" s="84"/>
      <c r="UBK65" s="84"/>
      <c r="UBL65" s="84"/>
      <c r="UBM65" s="84"/>
      <c r="UBN65" s="84"/>
      <c r="UBO65" s="84"/>
      <c r="UBP65" s="84"/>
      <c r="UBQ65" s="84"/>
      <c r="UBR65" s="84"/>
      <c r="UBS65" s="84"/>
      <c r="UBT65" s="84"/>
      <c r="UBU65" s="84"/>
      <c r="UBV65" s="84"/>
      <c r="UBW65" s="84"/>
      <c r="UBX65" s="84"/>
      <c r="UBY65" s="84"/>
      <c r="UBZ65" s="84"/>
      <c r="UCA65" s="84"/>
      <c r="UCB65" s="84"/>
      <c r="UCC65" s="84"/>
      <c r="UCD65" s="84"/>
      <c r="UCE65" s="84"/>
      <c r="UCF65" s="84"/>
      <c r="UCG65" s="84"/>
      <c r="UCH65" s="84"/>
      <c r="UCI65" s="84"/>
      <c r="UCJ65" s="84"/>
      <c r="UCK65" s="84"/>
      <c r="UCL65" s="84"/>
      <c r="UCM65" s="84"/>
      <c r="UCN65" s="84"/>
      <c r="UCO65" s="84"/>
      <c r="UCP65" s="84"/>
      <c r="UCQ65" s="84"/>
      <c r="UCR65" s="84"/>
      <c r="UCS65" s="84"/>
      <c r="UCT65" s="84"/>
      <c r="UCU65" s="84"/>
      <c r="UCV65" s="84"/>
      <c r="UCW65" s="84"/>
      <c r="UCX65" s="84"/>
      <c r="UCY65" s="84"/>
      <c r="UCZ65" s="84"/>
      <c r="UDA65" s="84"/>
      <c r="UDB65" s="84"/>
      <c r="UDC65" s="84"/>
      <c r="UDD65" s="84"/>
      <c r="UDE65" s="84"/>
      <c r="UDF65" s="84"/>
      <c r="UDG65" s="84"/>
      <c r="UDH65" s="84"/>
      <c r="UDI65" s="84"/>
      <c r="UDJ65" s="84"/>
      <c r="UDK65" s="84"/>
      <c r="UDL65" s="84"/>
      <c r="UDM65" s="84"/>
      <c r="UDN65" s="84"/>
      <c r="UDO65" s="84"/>
      <c r="UDP65" s="84"/>
      <c r="UDQ65" s="84"/>
      <c r="UDR65" s="84"/>
      <c r="UDS65" s="84"/>
      <c r="UDT65" s="84"/>
      <c r="UDU65" s="84"/>
      <c r="UDV65" s="84"/>
      <c r="UDW65" s="84"/>
      <c r="UDX65" s="84"/>
      <c r="UDY65" s="84"/>
      <c r="UDZ65" s="84"/>
      <c r="UEA65" s="84"/>
      <c r="UEB65" s="84"/>
      <c r="UEC65" s="84"/>
      <c r="UED65" s="84"/>
      <c r="UEE65" s="84"/>
      <c r="UEF65" s="84"/>
      <c r="UEG65" s="84"/>
      <c r="UEH65" s="84"/>
      <c r="UEI65" s="84"/>
      <c r="UEJ65" s="84"/>
      <c r="UEK65" s="84"/>
      <c r="UEL65" s="84"/>
      <c r="UEM65" s="84"/>
      <c r="UEN65" s="84"/>
      <c r="UEO65" s="84"/>
      <c r="UEP65" s="84"/>
      <c r="UEQ65" s="84"/>
      <c r="UER65" s="84"/>
      <c r="UES65" s="84"/>
      <c r="UET65" s="84"/>
      <c r="UEU65" s="84"/>
      <c r="UEV65" s="84"/>
      <c r="UEW65" s="84"/>
      <c r="UEX65" s="84"/>
      <c r="UEY65" s="84"/>
      <c r="UEZ65" s="84"/>
      <c r="UFA65" s="84"/>
      <c r="UFB65" s="84"/>
      <c r="UFC65" s="84"/>
      <c r="UFD65" s="84"/>
      <c r="UFE65" s="84"/>
      <c r="UFF65" s="84"/>
      <c r="UFG65" s="84"/>
      <c r="UFH65" s="84"/>
      <c r="UFI65" s="84"/>
      <c r="UFJ65" s="84"/>
      <c r="UFK65" s="84"/>
      <c r="UFL65" s="84"/>
      <c r="UFM65" s="84"/>
      <c r="UFN65" s="84"/>
      <c r="UFO65" s="84"/>
      <c r="UFP65" s="84"/>
      <c r="UFQ65" s="84"/>
      <c r="UFR65" s="84"/>
      <c r="UFS65" s="84"/>
      <c r="UFT65" s="84"/>
      <c r="UFU65" s="84"/>
      <c r="UFV65" s="84"/>
      <c r="UFW65" s="84"/>
      <c r="UFX65" s="84"/>
      <c r="UFY65" s="84"/>
      <c r="UFZ65" s="84"/>
      <c r="UGA65" s="84"/>
      <c r="UGB65" s="84"/>
      <c r="UGC65" s="84"/>
      <c r="UGD65" s="84"/>
      <c r="UGE65" s="84"/>
      <c r="UGF65" s="84"/>
      <c r="UGG65" s="84"/>
      <c r="UGH65" s="84"/>
      <c r="UGI65" s="84"/>
      <c r="UGJ65" s="84"/>
      <c r="UGK65" s="84"/>
      <c r="UGL65" s="84"/>
      <c r="UGM65" s="84"/>
      <c r="UGN65" s="84"/>
      <c r="UGO65" s="84"/>
      <c r="UGP65" s="84"/>
      <c r="UGQ65" s="84"/>
      <c r="UGR65" s="84"/>
      <c r="UGS65" s="84"/>
      <c r="UGT65" s="84"/>
      <c r="UGU65" s="84"/>
      <c r="UGV65" s="84"/>
      <c r="UGW65" s="84"/>
      <c r="UGX65" s="84"/>
      <c r="UGY65" s="84"/>
      <c r="UGZ65" s="84"/>
      <c r="UHA65" s="84"/>
      <c r="UHB65" s="84"/>
      <c r="UHC65" s="84"/>
      <c r="UHD65" s="84"/>
      <c r="UHE65" s="84"/>
      <c r="UHF65" s="84"/>
      <c r="UHG65" s="84"/>
      <c r="UHH65" s="84"/>
      <c r="UHI65" s="84"/>
      <c r="UHJ65" s="84"/>
      <c r="UHK65" s="84"/>
      <c r="UHL65" s="84"/>
      <c r="UHM65" s="84"/>
      <c r="UHN65" s="84"/>
      <c r="UHO65" s="84"/>
      <c r="UHP65" s="84"/>
      <c r="UHQ65" s="84"/>
      <c r="UHR65" s="84"/>
      <c r="UHS65" s="84"/>
      <c r="UHT65" s="84"/>
      <c r="UHU65" s="84"/>
      <c r="UHV65" s="84"/>
      <c r="UHW65" s="84"/>
      <c r="UHX65" s="84"/>
      <c r="UHY65" s="84"/>
      <c r="UHZ65" s="84"/>
      <c r="UIA65" s="84"/>
      <c r="UIB65" s="84"/>
      <c r="UIC65" s="84"/>
      <c r="UID65" s="84"/>
      <c r="UIE65" s="84"/>
      <c r="UIF65" s="84"/>
      <c r="UIG65" s="84"/>
      <c r="UIH65" s="84"/>
      <c r="UII65" s="84"/>
      <c r="UIJ65" s="84"/>
      <c r="UIK65" s="84"/>
      <c r="UIL65" s="84"/>
      <c r="UIM65" s="84"/>
      <c r="UIN65" s="84"/>
      <c r="UIO65" s="84"/>
      <c r="UIP65" s="84"/>
      <c r="UIQ65" s="84"/>
      <c r="UIR65" s="84"/>
      <c r="UIS65" s="84"/>
      <c r="UIT65" s="84"/>
      <c r="UIU65" s="84"/>
      <c r="UIV65" s="84"/>
      <c r="UIW65" s="84"/>
      <c r="UIX65" s="84"/>
      <c r="UIY65" s="84"/>
      <c r="UIZ65" s="84"/>
      <c r="UJA65" s="84"/>
      <c r="UJB65" s="84"/>
      <c r="UJC65" s="84"/>
      <c r="UJD65" s="84"/>
      <c r="UJE65" s="84"/>
      <c r="UJF65" s="84"/>
      <c r="UJG65" s="84"/>
      <c r="UJH65" s="84"/>
      <c r="UJI65" s="84"/>
      <c r="UJJ65" s="84"/>
      <c r="UJK65" s="84"/>
      <c r="UJL65" s="84"/>
      <c r="UJM65" s="84"/>
      <c r="UJN65" s="84"/>
      <c r="UJO65" s="84"/>
      <c r="UJP65" s="84"/>
      <c r="UJQ65" s="84"/>
      <c r="UJR65" s="84"/>
      <c r="UJS65" s="84"/>
      <c r="UJT65" s="84"/>
      <c r="UJU65" s="84"/>
      <c r="UJV65" s="84"/>
      <c r="UJW65" s="84"/>
      <c r="UJX65" s="84"/>
      <c r="UJY65" s="84"/>
      <c r="UJZ65" s="84"/>
      <c r="UKA65" s="84"/>
      <c r="UKB65" s="84"/>
      <c r="UKC65" s="84"/>
      <c r="UKD65" s="84"/>
      <c r="UKE65" s="84"/>
      <c r="UKF65" s="84"/>
      <c r="UKG65" s="84"/>
      <c r="UKH65" s="84"/>
      <c r="UKI65" s="84"/>
      <c r="UKJ65" s="84"/>
      <c r="UKK65" s="84"/>
      <c r="UKL65" s="84"/>
      <c r="UKM65" s="84"/>
      <c r="UKN65" s="84"/>
      <c r="UKO65" s="84"/>
      <c r="UKP65" s="84"/>
      <c r="UKQ65" s="84"/>
      <c r="UKR65" s="84"/>
      <c r="UKS65" s="84"/>
      <c r="UKT65" s="84"/>
      <c r="UKU65" s="84"/>
      <c r="UKV65" s="84"/>
      <c r="UKW65" s="84"/>
      <c r="UKX65" s="84"/>
      <c r="UKY65" s="84"/>
      <c r="UKZ65" s="84"/>
      <c r="ULA65" s="84"/>
      <c r="ULB65" s="84"/>
      <c r="ULC65" s="84"/>
      <c r="ULD65" s="84"/>
      <c r="ULE65" s="84"/>
      <c r="ULF65" s="84"/>
      <c r="ULG65" s="84"/>
      <c r="ULH65" s="84"/>
      <c r="ULI65" s="84"/>
      <c r="ULJ65" s="84"/>
      <c r="ULK65" s="84"/>
      <c r="ULL65" s="84"/>
      <c r="ULM65" s="84"/>
      <c r="ULN65" s="84"/>
      <c r="ULO65" s="84"/>
      <c r="ULP65" s="84"/>
      <c r="ULQ65" s="84"/>
      <c r="ULR65" s="84"/>
      <c r="ULS65" s="84"/>
      <c r="ULT65" s="84"/>
      <c r="ULU65" s="84"/>
      <c r="ULV65" s="84"/>
      <c r="ULW65" s="84"/>
      <c r="ULX65" s="84"/>
      <c r="ULY65" s="84"/>
      <c r="ULZ65" s="84"/>
      <c r="UMA65" s="84"/>
      <c r="UMB65" s="84"/>
      <c r="UMC65" s="84"/>
      <c r="UMD65" s="84"/>
      <c r="UME65" s="84"/>
      <c r="UMF65" s="84"/>
      <c r="UMG65" s="84"/>
      <c r="UMH65" s="84"/>
      <c r="UMI65" s="84"/>
      <c r="UMJ65" s="84"/>
      <c r="UMK65" s="84"/>
      <c r="UML65" s="84"/>
      <c r="UMM65" s="84"/>
      <c r="UMN65" s="84"/>
      <c r="UMO65" s="84"/>
      <c r="UMP65" s="84"/>
      <c r="UMQ65" s="84"/>
      <c r="UMR65" s="84"/>
      <c r="UMS65" s="84"/>
      <c r="UMT65" s="84"/>
      <c r="UMU65" s="84"/>
      <c r="UMV65" s="84"/>
      <c r="UMW65" s="84"/>
      <c r="UMX65" s="84"/>
      <c r="UMY65" s="84"/>
      <c r="UMZ65" s="84"/>
      <c r="UNA65" s="84"/>
      <c r="UNB65" s="84"/>
      <c r="UNC65" s="84"/>
      <c r="UND65" s="84"/>
      <c r="UNE65" s="84"/>
      <c r="UNF65" s="84"/>
      <c r="UNG65" s="84"/>
      <c r="UNH65" s="84"/>
      <c r="UNI65" s="84"/>
      <c r="UNJ65" s="84"/>
      <c r="UNK65" s="84"/>
      <c r="UNL65" s="84"/>
      <c r="UNM65" s="84"/>
      <c r="UNN65" s="84"/>
      <c r="UNO65" s="84"/>
      <c r="UNP65" s="84"/>
      <c r="UNQ65" s="84"/>
      <c r="UNR65" s="84"/>
      <c r="UNS65" s="84"/>
      <c r="UNT65" s="84"/>
      <c r="UNU65" s="84"/>
      <c r="UNV65" s="84"/>
      <c r="UNW65" s="84"/>
      <c r="UNX65" s="84"/>
      <c r="UNY65" s="84"/>
      <c r="UNZ65" s="84"/>
      <c r="UOA65" s="84"/>
      <c r="UOB65" s="84"/>
      <c r="UOC65" s="84"/>
      <c r="UOD65" s="84"/>
      <c r="UOE65" s="84"/>
      <c r="UOF65" s="84"/>
      <c r="UOG65" s="84"/>
      <c r="UOH65" s="84"/>
      <c r="UOI65" s="84"/>
      <c r="UOJ65" s="84"/>
      <c r="UOK65" s="84"/>
      <c r="UOL65" s="84"/>
      <c r="UOM65" s="84"/>
      <c r="UON65" s="84"/>
      <c r="UOO65" s="84"/>
      <c r="UOP65" s="84"/>
      <c r="UOQ65" s="84"/>
      <c r="UOR65" s="84"/>
      <c r="UOS65" s="84"/>
      <c r="UOT65" s="84"/>
      <c r="UOU65" s="84"/>
      <c r="UOV65" s="84"/>
      <c r="UOW65" s="84"/>
      <c r="UOX65" s="84"/>
      <c r="UOY65" s="84"/>
      <c r="UOZ65" s="84"/>
      <c r="UPA65" s="84"/>
      <c r="UPB65" s="84"/>
      <c r="UPC65" s="84"/>
      <c r="UPD65" s="84"/>
      <c r="UPE65" s="84"/>
      <c r="UPF65" s="84"/>
      <c r="UPG65" s="84"/>
      <c r="UPH65" s="84"/>
      <c r="UPI65" s="84"/>
      <c r="UPJ65" s="84"/>
      <c r="UPK65" s="84"/>
      <c r="UPL65" s="84"/>
      <c r="UPM65" s="84"/>
      <c r="UPN65" s="84"/>
      <c r="UPO65" s="84"/>
      <c r="UPP65" s="84"/>
      <c r="UPQ65" s="84"/>
      <c r="UPR65" s="84"/>
      <c r="UPS65" s="84"/>
      <c r="UPT65" s="84"/>
      <c r="UPU65" s="84"/>
      <c r="UPV65" s="84"/>
      <c r="UPW65" s="84"/>
      <c r="UPX65" s="84"/>
      <c r="UPY65" s="84"/>
      <c r="UPZ65" s="84"/>
      <c r="UQA65" s="84"/>
      <c r="UQB65" s="84"/>
      <c r="UQC65" s="84"/>
      <c r="UQD65" s="84"/>
      <c r="UQE65" s="84"/>
      <c r="UQF65" s="84"/>
      <c r="UQG65" s="84"/>
      <c r="UQH65" s="84"/>
      <c r="UQI65" s="84"/>
      <c r="UQJ65" s="84"/>
      <c r="UQK65" s="84"/>
      <c r="UQL65" s="84"/>
      <c r="UQM65" s="84"/>
      <c r="UQN65" s="84"/>
      <c r="UQO65" s="84"/>
      <c r="UQP65" s="84"/>
      <c r="UQQ65" s="84"/>
      <c r="UQR65" s="84"/>
      <c r="UQS65" s="84"/>
      <c r="UQT65" s="84"/>
      <c r="UQU65" s="84"/>
      <c r="UQV65" s="84"/>
      <c r="UQW65" s="84"/>
      <c r="UQX65" s="84"/>
      <c r="UQY65" s="84"/>
      <c r="UQZ65" s="84"/>
      <c r="URA65" s="84"/>
      <c r="URB65" s="84"/>
      <c r="URC65" s="84"/>
      <c r="URD65" s="84"/>
      <c r="URE65" s="84"/>
      <c r="URF65" s="84"/>
      <c r="URG65" s="84"/>
      <c r="URH65" s="84"/>
      <c r="URI65" s="84"/>
      <c r="URJ65" s="84"/>
      <c r="URK65" s="84"/>
      <c r="URL65" s="84"/>
      <c r="URM65" s="84"/>
      <c r="URN65" s="84"/>
      <c r="URO65" s="84"/>
      <c r="URP65" s="84"/>
      <c r="URQ65" s="84"/>
      <c r="URR65" s="84"/>
      <c r="URS65" s="84"/>
      <c r="URT65" s="84"/>
      <c r="URU65" s="84"/>
      <c r="URV65" s="84"/>
      <c r="URW65" s="84"/>
      <c r="URX65" s="84"/>
      <c r="URY65" s="84"/>
      <c r="URZ65" s="84"/>
      <c r="USA65" s="84"/>
      <c r="USB65" s="84"/>
      <c r="USC65" s="84"/>
      <c r="USD65" s="84"/>
      <c r="USE65" s="84"/>
      <c r="USF65" s="84"/>
      <c r="USG65" s="84"/>
      <c r="USH65" s="84"/>
      <c r="USI65" s="84"/>
      <c r="USJ65" s="84"/>
      <c r="USK65" s="84"/>
      <c r="USL65" s="84"/>
      <c r="USM65" s="84"/>
      <c r="USN65" s="84"/>
      <c r="USO65" s="84"/>
      <c r="USP65" s="84"/>
      <c r="USQ65" s="84"/>
      <c r="USR65" s="84"/>
      <c r="USS65" s="84"/>
      <c r="UST65" s="84"/>
      <c r="USU65" s="84"/>
      <c r="USV65" s="84"/>
      <c r="USW65" s="84"/>
      <c r="USX65" s="84"/>
      <c r="USY65" s="84"/>
      <c r="USZ65" s="84"/>
      <c r="UTA65" s="84"/>
      <c r="UTB65" s="84"/>
      <c r="UTC65" s="84"/>
      <c r="UTD65" s="84"/>
      <c r="UTE65" s="84"/>
      <c r="UTF65" s="84"/>
      <c r="UTG65" s="84"/>
      <c r="UTH65" s="84"/>
      <c r="UTI65" s="84"/>
      <c r="UTJ65" s="84"/>
      <c r="UTK65" s="84"/>
      <c r="UTL65" s="84"/>
      <c r="UTM65" s="84"/>
      <c r="UTN65" s="84"/>
      <c r="UTO65" s="84"/>
      <c r="UTP65" s="84"/>
      <c r="UTQ65" s="84"/>
      <c r="UTR65" s="84"/>
      <c r="UTS65" s="84"/>
      <c r="UTT65" s="84"/>
      <c r="UTU65" s="84"/>
      <c r="UTV65" s="84"/>
      <c r="UTW65" s="84"/>
      <c r="UTX65" s="84"/>
      <c r="UTY65" s="84"/>
      <c r="UTZ65" s="84"/>
      <c r="UUA65" s="84"/>
      <c r="UUB65" s="84"/>
      <c r="UUC65" s="84"/>
      <c r="UUD65" s="84"/>
      <c r="UUE65" s="84"/>
      <c r="UUF65" s="84"/>
      <c r="UUG65" s="84"/>
      <c r="UUH65" s="84"/>
      <c r="UUI65" s="84"/>
      <c r="UUJ65" s="84"/>
      <c r="UUK65" s="84"/>
      <c r="UUL65" s="84"/>
      <c r="UUM65" s="84"/>
      <c r="UUN65" s="84"/>
      <c r="UUO65" s="84"/>
      <c r="UUP65" s="84"/>
      <c r="UUQ65" s="84"/>
      <c r="UUR65" s="84"/>
      <c r="UUS65" s="84"/>
      <c r="UUT65" s="84"/>
      <c r="UUU65" s="84"/>
      <c r="UUV65" s="84"/>
      <c r="UUW65" s="84"/>
      <c r="UUX65" s="84"/>
      <c r="UUY65" s="84"/>
      <c r="UUZ65" s="84"/>
      <c r="UVA65" s="84"/>
      <c r="UVB65" s="84"/>
      <c r="UVC65" s="84"/>
      <c r="UVD65" s="84"/>
      <c r="UVE65" s="84"/>
      <c r="UVF65" s="84"/>
      <c r="UVG65" s="84"/>
      <c r="UVH65" s="84"/>
      <c r="UVI65" s="84"/>
      <c r="UVJ65" s="84"/>
      <c r="UVK65" s="84"/>
      <c r="UVL65" s="84"/>
      <c r="UVM65" s="84"/>
      <c r="UVN65" s="84"/>
      <c r="UVO65" s="84"/>
      <c r="UVP65" s="84"/>
      <c r="UVQ65" s="84"/>
      <c r="UVR65" s="84"/>
      <c r="UVS65" s="84"/>
      <c r="UVT65" s="84"/>
      <c r="UVU65" s="84"/>
      <c r="UVV65" s="84"/>
      <c r="UVW65" s="84"/>
      <c r="UVX65" s="84"/>
      <c r="UVY65" s="84"/>
      <c r="UVZ65" s="84"/>
      <c r="UWA65" s="84"/>
      <c r="UWB65" s="84"/>
      <c r="UWC65" s="84"/>
      <c r="UWD65" s="84"/>
      <c r="UWE65" s="84"/>
      <c r="UWF65" s="84"/>
      <c r="UWG65" s="84"/>
      <c r="UWH65" s="84"/>
      <c r="UWI65" s="84"/>
      <c r="UWJ65" s="84"/>
      <c r="UWK65" s="84"/>
      <c r="UWL65" s="84"/>
      <c r="UWM65" s="84"/>
      <c r="UWN65" s="84"/>
      <c r="UWO65" s="84"/>
      <c r="UWP65" s="84"/>
      <c r="UWQ65" s="84"/>
      <c r="UWR65" s="84"/>
      <c r="UWS65" s="84"/>
      <c r="UWT65" s="84"/>
      <c r="UWU65" s="84"/>
      <c r="UWV65" s="84"/>
      <c r="UWW65" s="84"/>
      <c r="UWX65" s="84"/>
      <c r="UWY65" s="84"/>
      <c r="UWZ65" s="84"/>
      <c r="UXA65" s="84"/>
      <c r="UXB65" s="84"/>
      <c r="UXC65" s="84"/>
      <c r="UXD65" s="84"/>
      <c r="UXE65" s="84"/>
      <c r="UXF65" s="84"/>
      <c r="UXG65" s="84"/>
      <c r="UXH65" s="84"/>
      <c r="UXI65" s="84"/>
      <c r="UXJ65" s="84"/>
      <c r="UXK65" s="84"/>
      <c r="UXL65" s="84"/>
      <c r="UXM65" s="84"/>
      <c r="UXN65" s="84"/>
      <c r="UXO65" s="84"/>
      <c r="UXP65" s="84"/>
      <c r="UXQ65" s="84"/>
      <c r="UXR65" s="84"/>
      <c r="UXS65" s="84"/>
      <c r="UXT65" s="84"/>
      <c r="UXU65" s="84"/>
      <c r="UXV65" s="84"/>
      <c r="UXW65" s="84"/>
      <c r="UXX65" s="84"/>
      <c r="UXY65" s="84"/>
      <c r="UXZ65" s="84"/>
      <c r="UYA65" s="84"/>
      <c r="UYB65" s="84"/>
      <c r="UYC65" s="84"/>
      <c r="UYD65" s="84"/>
      <c r="UYE65" s="84"/>
      <c r="UYF65" s="84"/>
      <c r="UYG65" s="84"/>
      <c r="UYH65" s="84"/>
      <c r="UYI65" s="84"/>
      <c r="UYJ65" s="84"/>
      <c r="UYK65" s="84"/>
      <c r="UYL65" s="84"/>
      <c r="UYM65" s="84"/>
      <c r="UYN65" s="84"/>
      <c r="UYO65" s="84"/>
      <c r="UYP65" s="84"/>
      <c r="UYQ65" s="84"/>
      <c r="UYR65" s="84"/>
      <c r="UYS65" s="84"/>
      <c r="UYT65" s="84"/>
      <c r="UYU65" s="84"/>
      <c r="UYV65" s="84"/>
      <c r="UYW65" s="84"/>
      <c r="UYX65" s="84"/>
      <c r="UYY65" s="84"/>
      <c r="UYZ65" s="84"/>
      <c r="UZA65" s="84"/>
      <c r="UZB65" s="84"/>
      <c r="UZC65" s="84"/>
      <c r="UZD65" s="84"/>
      <c r="UZE65" s="84"/>
      <c r="UZF65" s="84"/>
      <c r="UZG65" s="84"/>
      <c r="UZH65" s="84"/>
      <c r="UZI65" s="84"/>
      <c r="UZJ65" s="84"/>
      <c r="UZK65" s="84"/>
      <c r="UZL65" s="84"/>
      <c r="UZM65" s="84"/>
      <c r="UZN65" s="84"/>
      <c r="UZO65" s="84"/>
      <c r="UZP65" s="84"/>
      <c r="UZQ65" s="84"/>
      <c r="UZR65" s="84"/>
      <c r="UZS65" s="84"/>
      <c r="UZT65" s="84"/>
      <c r="UZU65" s="84"/>
      <c r="UZV65" s="84"/>
      <c r="UZW65" s="84"/>
      <c r="UZX65" s="84"/>
      <c r="UZY65" s="84"/>
      <c r="UZZ65" s="84"/>
      <c r="VAA65" s="84"/>
      <c r="VAB65" s="84"/>
      <c r="VAC65" s="84"/>
      <c r="VAD65" s="84"/>
      <c r="VAE65" s="84"/>
      <c r="VAF65" s="84"/>
      <c r="VAG65" s="84"/>
      <c r="VAH65" s="84"/>
      <c r="VAI65" s="84"/>
      <c r="VAJ65" s="84"/>
      <c r="VAK65" s="84"/>
      <c r="VAL65" s="84"/>
      <c r="VAM65" s="84"/>
      <c r="VAN65" s="84"/>
      <c r="VAO65" s="84"/>
      <c r="VAP65" s="84"/>
      <c r="VAQ65" s="84"/>
      <c r="VAR65" s="84"/>
      <c r="VAS65" s="84"/>
      <c r="VAT65" s="84"/>
      <c r="VAU65" s="84"/>
      <c r="VAV65" s="84"/>
      <c r="VAW65" s="84"/>
      <c r="VAX65" s="84"/>
      <c r="VAY65" s="84"/>
      <c r="VAZ65" s="84"/>
      <c r="VBA65" s="84"/>
      <c r="VBB65" s="84"/>
      <c r="VBC65" s="84"/>
      <c r="VBD65" s="84"/>
      <c r="VBE65" s="84"/>
      <c r="VBF65" s="84"/>
      <c r="VBG65" s="84"/>
      <c r="VBH65" s="84"/>
      <c r="VBI65" s="84"/>
      <c r="VBJ65" s="84"/>
      <c r="VBK65" s="84"/>
      <c r="VBL65" s="84"/>
      <c r="VBM65" s="84"/>
      <c r="VBN65" s="84"/>
      <c r="VBO65" s="84"/>
      <c r="VBP65" s="84"/>
      <c r="VBQ65" s="84"/>
      <c r="VBR65" s="84"/>
      <c r="VBS65" s="84"/>
      <c r="VBT65" s="84"/>
      <c r="VBU65" s="84"/>
      <c r="VBV65" s="84"/>
      <c r="VBW65" s="84"/>
      <c r="VBX65" s="84"/>
      <c r="VBY65" s="84"/>
      <c r="VBZ65" s="84"/>
      <c r="VCA65" s="84"/>
      <c r="VCB65" s="84"/>
      <c r="VCC65" s="84"/>
      <c r="VCD65" s="84"/>
      <c r="VCE65" s="84"/>
      <c r="VCF65" s="84"/>
      <c r="VCG65" s="84"/>
      <c r="VCH65" s="84"/>
      <c r="VCI65" s="84"/>
      <c r="VCJ65" s="84"/>
      <c r="VCK65" s="84"/>
      <c r="VCL65" s="84"/>
      <c r="VCM65" s="84"/>
      <c r="VCN65" s="84"/>
      <c r="VCO65" s="84"/>
      <c r="VCP65" s="84"/>
      <c r="VCQ65" s="84"/>
      <c r="VCR65" s="84"/>
      <c r="VCS65" s="84"/>
      <c r="VCT65" s="84"/>
      <c r="VCU65" s="84"/>
      <c r="VCV65" s="84"/>
      <c r="VCW65" s="84"/>
      <c r="VCX65" s="84"/>
      <c r="VCY65" s="84"/>
      <c r="VCZ65" s="84"/>
      <c r="VDA65" s="84"/>
      <c r="VDB65" s="84"/>
      <c r="VDC65" s="84"/>
      <c r="VDD65" s="84"/>
      <c r="VDE65" s="84"/>
      <c r="VDF65" s="84"/>
      <c r="VDG65" s="84"/>
      <c r="VDH65" s="84"/>
      <c r="VDI65" s="84"/>
      <c r="VDJ65" s="84"/>
      <c r="VDK65" s="84"/>
      <c r="VDL65" s="84"/>
      <c r="VDM65" s="84"/>
      <c r="VDN65" s="84"/>
      <c r="VDO65" s="84"/>
      <c r="VDP65" s="84"/>
      <c r="VDQ65" s="84"/>
      <c r="VDR65" s="84"/>
      <c r="VDS65" s="84"/>
      <c r="VDT65" s="84"/>
      <c r="VDU65" s="84"/>
      <c r="VDV65" s="84"/>
      <c r="VDW65" s="84"/>
      <c r="VDX65" s="84"/>
      <c r="VDY65" s="84"/>
      <c r="VDZ65" s="84"/>
      <c r="VEA65" s="84"/>
      <c r="VEB65" s="84"/>
      <c r="VEC65" s="84"/>
      <c r="VED65" s="84"/>
      <c r="VEE65" s="84"/>
      <c r="VEF65" s="84"/>
      <c r="VEG65" s="84"/>
      <c r="VEH65" s="84"/>
      <c r="VEI65" s="84"/>
      <c r="VEJ65" s="84"/>
      <c r="VEK65" s="84"/>
      <c r="VEL65" s="84"/>
      <c r="VEM65" s="84"/>
      <c r="VEN65" s="84"/>
      <c r="VEO65" s="84"/>
      <c r="VEP65" s="84"/>
      <c r="VEQ65" s="84"/>
      <c r="VER65" s="84"/>
      <c r="VES65" s="84"/>
      <c r="VET65" s="84"/>
      <c r="VEU65" s="84"/>
      <c r="VEV65" s="84"/>
      <c r="VEW65" s="84"/>
      <c r="VEX65" s="84"/>
      <c r="VEY65" s="84"/>
      <c r="VEZ65" s="84"/>
      <c r="VFA65" s="84"/>
      <c r="VFB65" s="84"/>
      <c r="VFC65" s="84"/>
      <c r="VFD65" s="84"/>
      <c r="VFE65" s="84"/>
      <c r="VFF65" s="84"/>
      <c r="VFG65" s="84"/>
      <c r="VFH65" s="84"/>
      <c r="VFI65" s="84"/>
      <c r="VFJ65" s="84"/>
      <c r="VFK65" s="84"/>
      <c r="VFL65" s="84"/>
      <c r="VFM65" s="84"/>
      <c r="VFN65" s="84"/>
      <c r="VFO65" s="84"/>
      <c r="VFP65" s="84"/>
      <c r="VFQ65" s="84"/>
      <c r="VFR65" s="84"/>
      <c r="VFS65" s="84"/>
      <c r="VFT65" s="84"/>
      <c r="VFU65" s="84"/>
      <c r="VFV65" s="84"/>
      <c r="VFW65" s="84"/>
      <c r="VFX65" s="84"/>
      <c r="VFY65" s="84"/>
      <c r="VFZ65" s="84"/>
      <c r="VGA65" s="84"/>
      <c r="VGB65" s="84"/>
      <c r="VGC65" s="84"/>
      <c r="VGD65" s="84"/>
      <c r="VGE65" s="84"/>
      <c r="VGF65" s="84"/>
      <c r="VGG65" s="84"/>
      <c r="VGH65" s="84"/>
      <c r="VGI65" s="84"/>
      <c r="VGJ65" s="84"/>
      <c r="VGK65" s="84"/>
      <c r="VGL65" s="84"/>
      <c r="VGM65" s="84"/>
      <c r="VGN65" s="84"/>
      <c r="VGO65" s="84"/>
      <c r="VGP65" s="84"/>
      <c r="VGQ65" s="84"/>
      <c r="VGR65" s="84"/>
      <c r="VGS65" s="84"/>
      <c r="VGT65" s="84"/>
      <c r="VGU65" s="84"/>
      <c r="VGV65" s="84"/>
      <c r="VGW65" s="84"/>
      <c r="VGX65" s="84"/>
      <c r="VGY65" s="84"/>
      <c r="VGZ65" s="84"/>
      <c r="VHA65" s="84"/>
      <c r="VHB65" s="84"/>
      <c r="VHC65" s="84"/>
      <c r="VHD65" s="84"/>
      <c r="VHE65" s="84"/>
      <c r="VHF65" s="84"/>
      <c r="VHG65" s="84"/>
      <c r="VHH65" s="84"/>
      <c r="VHI65" s="84"/>
      <c r="VHJ65" s="84"/>
      <c r="VHK65" s="84"/>
      <c r="VHL65" s="84"/>
      <c r="VHM65" s="84"/>
      <c r="VHN65" s="84"/>
      <c r="VHO65" s="84"/>
      <c r="VHP65" s="84"/>
      <c r="VHQ65" s="84"/>
      <c r="VHR65" s="84"/>
      <c r="VHS65" s="84"/>
      <c r="VHT65" s="84"/>
      <c r="VHU65" s="84"/>
      <c r="VHV65" s="84"/>
      <c r="VHW65" s="84"/>
      <c r="VHX65" s="84"/>
      <c r="VHY65" s="84"/>
      <c r="VHZ65" s="84"/>
      <c r="VIA65" s="84"/>
      <c r="VIB65" s="84"/>
      <c r="VIC65" s="84"/>
      <c r="VID65" s="84"/>
      <c r="VIE65" s="84"/>
      <c r="VIF65" s="84"/>
      <c r="VIG65" s="84"/>
      <c r="VIH65" s="84"/>
      <c r="VII65" s="84"/>
      <c r="VIJ65" s="84"/>
      <c r="VIK65" s="84"/>
      <c r="VIL65" s="84"/>
      <c r="VIM65" s="84"/>
      <c r="VIN65" s="84"/>
      <c r="VIO65" s="84"/>
      <c r="VIP65" s="84"/>
      <c r="VIQ65" s="84"/>
      <c r="VIR65" s="84"/>
      <c r="VIS65" s="84"/>
      <c r="VIT65" s="84"/>
      <c r="VIU65" s="84"/>
      <c r="VIV65" s="84"/>
      <c r="VIW65" s="84"/>
      <c r="VIX65" s="84"/>
      <c r="VIY65" s="84"/>
      <c r="VIZ65" s="84"/>
      <c r="VJA65" s="84"/>
      <c r="VJB65" s="84"/>
      <c r="VJC65" s="84"/>
      <c r="VJD65" s="84"/>
      <c r="VJE65" s="84"/>
      <c r="VJF65" s="84"/>
      <c r="VJG65" s="84"/>
      <c r="VJH65" s="84"/>
      <c r="VJI65" s="84"/>
      <c r="VJJ65" s="84"/>
      <c r="VJK65" s="84"/>
      <c r="VJL65" s="84"/>
      <c r="VJM65" s="84"/>
      <c r="VJN65" s="84"/>
      <c r="VJO65" s="84"/>
      <c r="VJP65" s="84"/>
      <c r="VJQ65" s="84"/>
      <c r="VJR65" s="84"/>
      <c r="VJS65" s="84"/>
      <c r="VJT65" s="84"/>
      <c r="VJU65" s="84"/>
      <c r="VJV65" s="84"/>
      <c r="VJW65" s="84"/>
      <c r="VJX65" s="84"/>
      <c r="VJY65" s="84"/>
      <c r="VJZ65" s="84"/>
      <c r="VKA65" s="84"/>
      <c r="VKB65" s="84"/>
      <c r="VKC65" s="84"/>
      <c r="VKD65" s="84"/>
      <c r="VKE65" s="84"/>
      <c r="VKF65" s="84"/>
      <c r="VKG65" s="84"/>
      <c r="VKH65" s="84"/>
      <c r="VKI65" s="84"/>
      <c r="VKJ65" s="84"/>
      <c r="VKK65" s="84"/>
      <c r="VKL65" s="84"/>
      <c r="VKM65" s="84"/>
      <c r="VKN65" s="84"/>
      <c r="VKO65" s="84"/>
      <c r="VKP65" s="84"/>
      <c r="VKQ65" s="84"/>
      <c r="VKR65" s="84"/>
      <c r="VKS65" s="84"/>
      <c r="VKT65" s="84"/>
      <c r="VKU65" s="84"/>
      <c r="VKV65" s="84"/>
      <c r="VKW65" s="84"/>
      <c r="VKX65" s="84"/>
      <c r="VKY65" s="84"/>
      <c r="VKZ65" s="84"/>
      <c r="VLA65" s="84"/>
      <c r="VLB65" s="84"/>
      <c r="VLC65" s="84"/>
      <c r="VLD65" s="84"/>
      <c r="VLE65" s="84"/>
      <c r="VLF65" s="84"/>
      <c r="VLG65" s="84"/>
      <c r="VLH65" s="84"/>
      <c r="VLI65" s="84"/>
      <c r="VLJ65" s="84"/>
      <c r="VLK65" s="84"/>
      <c r="VLL65" s="84"/>
      <c r="VLM65" s="84"/>
      <c r="VLN65" s="84"/>
      <c r="VLO65" s="84"/>
      <c r="VLP65" s="84"/>
      <c r="VLQ65" s="84"/>
      <c r="VLR65" s="84"/>
      <c r="VLS65" s="84"/>
      <c r="VLT65" s="84"/>
      <c r="VLU65" s="84"/>
      <c r="VLV65" s="84"/>
      <c r="VLW65" s="84"/>
      <c r="VLX65" s="84"/>
      <c r="VLY65" s="84"/>
      <c r="VLZ65" s="84"/>
      <c r="VMA65" s="84"/>
      <c r="VMB65" s="84"/>
      <c r="VMC65" s="84"/>
      <c r="VMD65" s="84"/>
      <c r="VME65" s="84"/>
      <c r="VMF65" s="84"/>
      <c r="VMG65" s="84"/>
      <c r="VMH65" s="84"/>
      <c r="VMI65" s="84"/>
      <c r="VMJ65" s="84"/>
      <c r="VMK65" s="84"/>
      <c r="VML65" s="84"/>
      <c r="VMM65" s="84"/>
      <c r="VMN65" s="84"/>
      <c r="VMO65" s="84"/>
      <c r="VMP65" s="84"/>
      <c r="VMQ65" s="84"/>
      <c r="VMR65" s="84"/>
      <c r="VMS65" s="84"/>
      <c r="VMT65" s="84"/>
      <c r="VMU65" s="84"/>
      <c r="VMV65" s="84"/>
      <c r="VMW65" s="84"/>
      <c r="VMX65" s="84"/>
      <c r="VMY65" s="84"/>
      <c r="VMZ65" s="84"/>
      <c r="VNA65" s="84"/>
      <c r="VNB65" s="84"/>
      <c r="VNC65" s="84"/>
      <c r="VND65" s="84"/>
      <c r="VNE65" s="84"/>
      <c r="VNF65" s="84"/>
      <c r="VNG65" s="84"/>
      <c r="VNH65" s="84"/>
      <c r="VNI65" s="84"/>
      <c r="VNJ65" s="84"/>
      <c r="VNK65" s="84"/>
      <c r="VNL65" s="84"/>
      <c r="VNM65" s="84"/>
      <c r="VNN65" s="84"/>
      <c r="VNO65" s="84"/>
      <c r="VNP65" s="84"/>
      <c r="VNQ65" s="84"/>
      <c r="VNR65" s="84"/>
      <c r="VNS65" s="84"/>
      <c r="VNT65" s="84"/>
      <c r="VNU65" s="84"/>
      <c r="VNV65" s="84"/>
      <c r="VNW65" s="84"/>
      <c r="VNX65" s="84"/>
      <c r="VNY65" s="84"/>
      <c r="VNZ65" s="84"/>
      <c r="VOA65" s="84"/>
      <c r="VOB65" s="84"/>
      <c r="VOC65" s="84"/>
      <c r="VOD65" s="84"/>
      <c r="VOE65" s="84"/>
      <c r="VOF65" s="84"/>
      <c r="VOG65" s="84"/>
      <c r="VOH65" s="84"/>
      <c r="VOI65" s="84"/>
      <c r="VOJ65" s="84"/>
      <c r="VOK65" s="84"/>
      <c r="VOL65" s="84"/>
      <c r="VOM65" s="84"/>
      <c r="VON65" s="84"/>
      <c r="VOO65" s="84"/>
      <c r="VOP65" s="84"/>
      <c r="VOQ65" s="84"/>
      <c r="VOR65" s="84"/>
      <c r="VOS65" s="84"/>
      <c r="VOT65" s="84"/>
      <c r="VOU65" s="84"/>
      <c r="VOV65" s="84"/>
      <c r="VOW65" s="84"/>
      <c r="VOX65" s="84"/>
      <c r="VOY65" s="84"/>
      <c r="VOZ65" s="84"/>
      <c r="VPA65" s="84"/>
      <c r="VPB65" s="84"/>
      <c r="VPC65" s="84"/>
      <c r="VPD65" s="84"/>
      <c r="VPE65" s="84"/>
      <c r="VPF65" s="84"/>
      <c r="VPG65" s="84"/>
      <c r="VPH65" s="84"/>
      <c r="VPI65" s="84"/>
      <c r="VPJ65" s="84"/>
      <c r="VPK65" s="84"/>
      <c r="VPL65" s="84"/>
      <c r="VPM65" s="84"/>
      <c r="VPN65" s="84"/>
      <c r="VPO65" s="84"/>
      <c r="VPP65" s="84"/>
      <c r="VPQ65" s="84"/>
      <c r="VPR65" s="84"/>
      <c r="VPS65" s="84"/>
      <c r="VPT65" s="84"/>
      <c r="VPU65" s="84"/>
      <c r="VPV65" s="84"/>
      <c r="VPW65" s="84"/>
      <c r="VPX65" s="84"/>
      <c r="VPY65" s="84"/>
      <c r="VPZ65" s="84"/>
      <c r="VQA65" s="84"/>
      <c r="VQB65" s="84"/>
      <c r="VQC65" s="84"/>
      <c r="VQD65" s="84"/>
      <c r="VQE65" s="84"/>
      <c r="VQF65" s="84"/>
      <c r="VQG65" s="84"/>
      <c r="VQH65" s="84"/>
      <c r="VQI65" s="84"/>
      <c r="VQJ65" s="84"/>
      <c r="VQK65" s="84"/>
      <c r="VQL65" s="84"/>
      <c r="VQM65" s="84"/>
      <c r="VQN65" s="84"/>
      <c r="VQO65" s="84"/>
      <c r="VQP65" s="84"/>
      <c r="VQQ65" s="84"/>
      <c r="VQR65" s="84"/>
      <c r="VQS65" s="84"/>
      <c r="VQT65" s="84"/>
      <c r="VQU65" s="84"/>
      <c r="VQV65" s="84"/>
      <c r="VQW65" s="84"/>
      <c r="VQX65" s="84"/>
      <c r="VQY65" s="84"/>
      <c r="VQZ65" s="84"/>
      <c r="VRA65" s="84"/>
      <c r="VRB65" s="84"/>
      <c r="VRC65" s="84"/>
      <c r="VRD65" s="84"/>
      <c r="VRE65" s="84"/>
      <c r="VRF65" s="84"/>
      <c r="VRG65" s="84"/>
      <c r="VRH65" s="84"/>
      <c r="VRI65" s="84"/>
      <c r="VRJ65" s="84"/>
      <c r="VRK65" s="84"/>
      <c r="VRL65" s="84"/>
      <c r="VRM65" s="84"/>
      <c r="VRN65" s="84"/>
      <c r="VRO65" s="84"/>
      <c r="VRP65" s="84"/>
      <c r="VRQ65" s="84"/>
      <c r="VRR65" s="84"/>
      <c r="VRS65" s="84"/>
      <c r="VRT65" s="84"/>
      <c r="VRU65" s="84"/>
      <c r="VRV65" s="84"/>
      <c r="VRW65" s="84"/>
      <c r="VRX65" s="84"/>
      <c r="VRY65" s="84"/>
      <c r="VRZ65" s="84"/>
      <c r="VSA65" s="84"/>
      <c r="VSB65" s="84"/>
      <c r="VSC65" s="84"/>
      <c r="VSD65" s="84"/>
      <c r="VSE65" s="84"/>
      <c r="VSF65" s="84"/>
      <c r="VSG65" s="84"/>
      <c r="VSH65" s="84"/>
      <c r="VSI65" s="84"/>
      <c r="VSJ65" s="84"/>
      <c r="VSK65" s="84"/>
      <c r="VSL65" s="84"/>
      <c r="VSM65" s="84"/>
      <c r="VSN65" s="84"/>
      <c r="VSO65" s="84"/>
      <c r="VSP65" s="84"/>
      <c r="VSQ65" s="84"/>
      <c r="VSR65" s="84"/>
      <c r="VSS65" s="84"/>
      <c r="VST65" s="84"/>
      <c r="VSU65" s="84"/>
      <c r="VSV65" s="84"/>
      <c r="VSW65" s="84"/>
      <c r="VSX65" s="84"/>
      <c r="VSY65" s="84"/>
      <c r="VSZ65" s="84"/>
      <c r="VTA65" s="84"/>
      <c r="VTB65" s="84"/>
      <c r="VTC65" s="84"/>
      <c r="VTD65" s="84"/>
      <c r="VTE65" s="84"/>
      <c r="VTF65" s="84"/>
      <c r="VTG65" s="84"/>
      <c r="VTH65" s="84"/>
      <c r="VTI65" s="84"/>
      <c r="VTJ65" s="84"/>
      <c r="VTK65" s="84"/>
      <c r="VTL65" s="84"/>
      <c r="VTM65" s="84"/>
      <c r="VTN65" s="84"/>
      <c r="VTO65" s="84"/>
      <c r="VTP65" s="84"/>
      <c r="VTQ65" s="84"/>
      <c r="VTR65" s="84"/>
      <c r="VTS65" s="84"/>
      <c r="VTT65" s="84"/>
      <c r="VTU65" s="84"/>
      <c r="VTV65" s="84"/>
      <c r="VTW65" s="84"/>
      <c r="VTX65" s="84"/>
      <c r="VTY65" s="84"/>
      <c r="VTZ65" s="84"/>
      <c r="VUA65" s="84"/>
      <c r="VUB65" s="84"/>
      <c r="VUC65" s="84"/>
      <c r="VUD65" s="84"/>
      <c r="VUE65" s="84"/>
      <c r="VUF65" s="84"/>
      <c r="VUG65" s="84"/>
      <c r="VUH65" s="84"/>
      <c r="VUI65" s="84"/>
      <c r="VUJ65" s="84"/>
      <c r="VUK65" s="84"/>
      <c r="VUL65" s="84"/>
      <c r="VUM65" s="84"/>
      <c r="VUN65" s="84"/>
      <c r="VUO65" s="84"/>
      <c r="VUP65" s="84"/>
      <c r="VUQ65" s="84"/>
      <c r="VUR65" s="84"/>
      <c r="VUS65" s="84"/>
      <c r="VUT65" s="84"/>
      <c r="VUU65" s="84"/>
      <c r="VUV65" s="84"/>
      <c r="VUW65" s="84"/>
      <c r="VUX65" s="84"/>
      <c r="VUY65" s="84"/>
      <c r="VUZ65" s="84"/>
      <c r="VVA65" s="84"/>
      <c r="VVB65" s="84"/>
      <c r="VVC65" s="84"/>
      <c r="VVD65" s="84"/>
      <c r="VVE65" s="84"/>
      <c r="VVF65" s="84"/>
      <c r="VVG65" s="84"/>
      <c r="VVH65" s="84"/>
      <c r="VVI65" s="84"/>
      <c r="VVJ65" s="84"/>
      <c r="VVK65" s="84"/>
      <c r="VVL65" s="84"/>
      <c r="VVM65" s="84"/>
      <c r="VVN65" s="84"/>
      <c r="VVO65" s="84"/>
      <c r="VVP65" s="84"/>
      <c r="VVQ65" s="84"/>
      <c r="VVR65" s="84"/>
      <c r="VVS65" s="84"/>
      <c r="VVT65" s="84"/>
      <c r="VVU65" s="84"/>
      <c r="VVV65" s="84"/>
      <c r="VVW65" s="84"/>
      <c r="VVX65" s="84"/>
      <c r="VVY65" s="84"/>
      <c r="VVZ65" s="84"/>
      <c r="VWA65" s="84"/>
      <c r="VWB65" s="84"/>
      <c r="VWC65" s="84"/>
      <c r="VWD65" s="84"/>
      <c r="VWE65" s="84"/>
      <c r="VWF65" s="84"/>
      <c r="VWG65" s="84"/>
      <c r="VWH65" s="84"/>
      <c r="VWI65" s="84"/>
      <c r="VWJ65" s="84"/>
      <c r="VWK65" s="84"/>
      <c r="VWL65" s="84"/>
      <c r="VWM65" s="84"/>
      <c r="VWN65" s="84"/>
      <c r="VWO65" s="84"/>
      <c r="VWP65" s="84"/>
      <c r="VWQ65" s="84"/>
      <c r="VWR65" s="84"/>
      <c r="VWS65" s="84"/>
      <c r="VWT65" s="84"/>
      <c r="VWU65" s="84"/>
      <c r="VWV65" s="84"/>
      <c r="VWW65" s="84"/>
      <c r="VWX65" s="84"/>
      <c r="VWY65" s="84"/>
      <c r="VWZ65" s="84"/>
      <c r="VXA65" s="84"/>
      <c r="VXB65" s="84"/>
      <c r="VXC65" s="84"/>
      <c r="VXD65" s="84"/>
      <c r="VXE65" s="84"/>
      <c r="VXF65" s="84"/>
      <c r="VXG65" s="84"/>
      <c r="VXH65" s="84"/>
      <c r="VXI65" s="84"/>
      <c r="VXJ65" s="84"/>
      <c r="VXK65" s="84"/>
      <c r="VXL65" s="84"/>
      <c r="VXM65" s="84"/>
      <c r="VXN65" s="84"/>
      <c r="VXO65" s="84"/>
      <c r="VXP65" s="84"/>
      <c r="VXQ65" s="84"/>
      <c r="VXR65" s="84"/>
      <c r="VXS65" s="84"/>
      <c r="VXT65" s="84"/>
      <c r="VXU65" s="84"/>
      <c r="VXV65" s="84"/>
      <c r="VXW65" s="84"/>
      <c r="VXX65" s="84"/>
      <c r="VXY65" s="84"/>
      <c r="VXZ65" s="84"/>
      <c r="VYA65" s="84"/>
      <c r="VYB65" s="84"/>
      <c r="VYC65" s="84"/>
      <c r="VYD65" s="84"/>
      <c r="VYE65" s="84"/>
      <c r="VYF65" s="84"/>
      <c r="VYG65" s="84"/>
      <c r="VYH65" s="84"/>
      <c r="VYI65" s="84"/>
      <c r="VYJ65" s="84"/>
      <c r="VYK65" s="84"/>
      <c r="VYL65" s="84"/>
      <c r="VYM65" s="84"/>
      <c r="VYN65" s="84"/>
      <c r="VYO65" s="84"/>
      <c r="VYP65" s="84"/>
      <c r="VYQ65" s="84"/>
      <c r="VYR65" s="84"/>
      <c r="VYS65" s="84"/>
      <c r="VYT65" s="84"/>
      <c r="VYU65" s="84"/>
      <c r="VYV65" s="84"/>
      <c r="VYW65" s="84"/>
      <c r="VYX65" s="84"/>
      <c r="VYY65" s="84"/>
      <c r="VYZ65" s="84"/>
      <c r="VZA65" s="84"/>
      <c r="VZB65" s="84"/>
      <c r="VZC65" s="84"/>
      <c r="VZD65" s="84"/>
      <c r="VZE65" s="84"/>
      <c r="VZF65" s="84"/>
      <c r="VZG65" s="84"/>
      <c r="VZH65" s="84"/>
      <c r="VZI65" s="84"/>
      <c r="VZJ65" s="84"/>
      <c r="VZK65" s="84"/>
      <c r="VZL65" s="84"/>
      <c r="VZM65" s="84"/>
      <c r="VZN65" s="84"/>
      <c r="VZO65" s="84"/>
      <c r="VZP65" s="84"/>
      <c r="VZQ65" s="84"/>
      <c r="VZR65" s="84"/>
      <c r="VZS65" s="84"/>
      <c r="VZT65" s="84"/>
      <c r="VZU65" s="84"/>
      <c r="VZV65" s="84"/>
      <c r="VZW65" s="84"/>
      <c r="VZX65" s="84"/>
      <c r="VZY65" s="84"/>
      <c r="VZZ65" s="84"/>
      <c r="WAA65" s="84"/>
      <c r="WAB65" s="84"/>
      <c r="WAC65" s="84"/>
      <c r="WAD65" s="84"/>
      <c r="WAE65" s="84"/>
      <c r="WAF65" s="84"/>
      <c r="WAG65" s="84"/>
      <c r="WAH65" s="84"/>
      <c r="WAI65" s="84"/>
      <c r="WAJ65" s="84"/>
      <c r="WAK65" s="84"/>
      <c r="WAL65" s="84"/>
      <c r="WAM65" s="84"/>
      <c r="WAN65" s="84"/>
      <c r="WAO65" s="84"/>
      <c r="WAP65" s="84"/>
      <c r="WAQ65" s="84"/>
      <c r="WAR65" s="84"/>
      <c r="WAS65" s="84"/>
      <c r="WAT65" s="84"/>
      <c r="WAU65" s="84"/>
      <c r="WAV65" s="84"/>
      <c r="WAW65" s="84"/>
      <c r="WAX65" s="84"/>
      <c r="WAY65" s="84"/>
      <c r="WAZ65" s="84"/>
      <c r="WBA65" s="84"/>
      <c r="WBB65" s="84"/>
      <c r="WBC65" s="84"/>
      <c r="WBD65" s="84"/>
      <c r="WBE65" s="84"/>
      <c r="WBF65" s="84"/>
      <c r="WBG65" s="84"/>
      <c r="WBH65" s="84"/>
      <c r="WBI65" s="84"/>
      <c r="WBJ65" s="84"/>
      <c r="WBK65" s="84"/>
      <c r="WBL65" s="84"/>
      <c r="WBM65" s="84"/>
      <c r="WBN65" s="84"/>
      <c r="WBO65" s="84"/>
      <c r="WBP65" s="84"/>
      <c r="WBQ65" s="84"/>
      <c r="WBR65" s="84"/>
      <c r="WBS65" s="84"/>
      <c r="WBT65" s="84"/>
      <c r="WBU65" s="84"/>
      <c r="WBV65" s="84"/>
      <c r="WBW65" s="84"/>
      <c r="WBX65" s="84"/>
      <c r="WBY65" s="84"/>
      <c r="WBZ65" s="84"/>
      <c r="WCA65" s="84"/>
      <c r="WCB65" s="84"/>
      <c r="WCC65" s="84"/>
      <c r="WCD65" s="84"/>
      <c r="WCE65" s="84"/>
      <c r="WCF65" s="84"/>
      <c r="WCG65" s="84"/>
      <c r="WCH65" s="84"/>
      <c r="WCI65" s="84"/>
      <c r="WCJ65" s="84"/>
      <c r="WCK65" s="84"/>
      <c r="WCL65" s="84"/>
      <c r="WCM65" s="84"/>
      <c r="WCN65" s="84"/>
      <c r="WCO65" s="84"/>
      <c r="WCP65" s="84"/>
      <c r="WCQ65" s="84"/>
      <c r="WCR65" s="84"/>
      <c r="WCS65" s="84"/>
      <c r="WCT65" s="84"/>
      <c r="WCU65" s="84"/>
      <c r="WCV65" s="84"/>
      <c r="WCW65" s="84"/>
      <c r="WCX65" s="84"/>
      <c r="WCY65" s="84"/>
      <c r="WCZ65" s="84"/>
      <c r="WDA65" s="84"/>
      <c r="WDB65" s="84"/>
      <c r="WDC65" s="84"/>
      <c r="WDD65" s="84"/>
      <c r="WDE65" s="84"/>
      <c r="WDF65" s="84"/>
      <c r="WDG65" s="84"/>
      <c r="WDH65" s="84"/>
      <c r="WDI65" s="84"/>
      <c r="WDJ65" s="84"/>
      <c r="WDK65" s="84"/>
      <c r="WDL65" s="84"/>
      <c r="WDM65" s="84"/>
      <c r="WDN65" s="84"/>
      <c r="WDO65" s="84"/>
      <c r="WDP65" s="84"/>
      <c r="WDQ65" s="84"/>
      <c r="WDR65" s="84"/>
      <c r="WDS65" s="84"/>
      <c r="WDT65" s="84"/>
      <c r="WDU65" s="84"/>
      <c r="WDV65" s="84"/>
      <c r="WDW65" s="84"/>
      <c r="WDX65" s="84"/>
      <c r="WDY65" s="84"/>
      <c r="WDZ65" s="84"/>
      <c r="WEA65" s="84"/>
      <c r="WEB65" s="84"/>
      <c r="WEC65" s="84"/>
      <c r="WED65" s="84"/>
      <c r="WEE65" s="84"/>
      <c r="WEF65" s="84"/>
      <c r="WEG65" s="84"/>
      <c r="WEH65" s="84"/>
      <c r="WEI65" s="84"/>
      <c r="WEJ65" s="84"/>
      <c r="WEK65" s="84"/>
      <c r="WEL65" s="84"/>
      <c r="WEM65" s="84"/>
      <c r="WEN65" s="84"/>
      <c r="WEO65" s="84"/>
      <c r="WEP65" s="84"/>
      <c r="WEQ65" s="84"/>
      <c r="WER65" s="84"/>
      <c r="WES65" s="84"/>
      <c r="WET65" s="84"/>
      <c r="WEU65" s="84"/>
      <c r="WEV65" s="84"/>
      <c r="WEW65" s="84"/>
      <c r="WEX65" s="84"/>
      <c r="WEY65" s="84"/>
      <c r="WEZ65" s="84"/>
      <c r="WFA65" s="84"/>
      <c r="WFB65" s="84"/>
      <c r="WFC65" s="84"/>
      <c r="WFD65" s="84"/>
      <c r="WFE65" s="84"/>
      <c r="WFF65" s="84"/>
      <c r="WFG65" s="84"/>
      <c r="WFH65" s="84"/>
      <c r="WFI65" s="84"/>
      <c r="WFJ65" s="84"/>
      <c r="WFK65" s="84"/>
      <c r="WFL65" s="84"/>
      <c r="WFM65" s="84"/>
      <c r="WFN65" s="84"/>
      <c r="WFO65" s="84"/>
      <c r="WFP65" s="84"/>
      <c r="WFQ65" s="84"/>
      <c r="WFR65" s="84"/>
      <c r="WFS65" s="84"/>
      <c r="WFT65" s="84"/>
      <c r="WFU65" s="84"/>
      <c r="WFV65" s="84"/>
      <c r="WFW65" s="84"/>
      <c r="WFX65" s="84"/>
      <c r="WFY65" s="84"/>
      <c r="WFZ65" s="84"/>
      <c r="WGA65" s="84"/>
      <c r="WGB65" s="84"/>
      <c r="WGC65" s="84"/>
      <c r="WGD65" s="84"/>
      <c r="WGE65" s="84"/>
      <c r="WGF65" s="84"/>
      <c r="WGG65" s="84"/>
      <c r="WGH65" s="84"/>
      <c r="WGI65" s="84"/>
      <c r="WGJ65" s="84"/>
      <c r="WGK65" s="84"/>
      <c r="WGL65" s="84"/>
      <c r="WGM65" s="84"/>
      <c r="WGN65" s="84"/>
      <c r="WGO65" s="84"/>
      <c r="WGP65" s="84"/>
      <c r="WGQ65" s="84"/>
      <c r="WGR65" s="84"/>
      <c r="WGS65" s="84"/>
      <c r="WGT65" s="84"/>
      <c r="WGU65" s="84"/>
      <c r="WGV65" s="84"/>
      <c r="WGW65" s="84"/>
      <c r="WGX65" s="84"/>
      <c r="WGY65" s="84"/>
      <c r="WGZ65" s="84"/>
      <c r="WHA65" s="84"/>
      <c r="WHB65" s="84"/>
      <c r="WHC65" s="84"/>
      <c r="WHD65" s="84"/>
      <c r="WHE65" s="84"/>
      <c r="WHF65" s="84"/>
      <c r="WHG65" s="84"/>
      <c r="WHH65" s="84"/>
      <c r="WHI65" s="84"/>
      <c r="WHJ65" s="84"/>
      <c r="WHK65" s="84"/>
      <c r="WHL65" s="84"/>
      <c r="WHM65" s="84"/>
      <c r="WHN65" s="84"/>
      <c r="WHO65" s="84"/>
      <c r="WHP65" s="84"/>
      <c r="WHQ65" s="84"/>
      <c r="WHR65" s="84"/>
      <c r="WHS65" s="84"/>
      <c r="WHT65" s="84"/>
      <c r="WHU65" s="84"/>
      <c r="WHV65" s="84"/>
      <c r="WHW65" s="84"/>
      <c r="WHX65" s="84"/>
      <c r="WHY65" s="84"/>
      <c r="WHZ65" s="84"/>
      <c r="WIA65" s="84"/>
      <c r="WIB65" s="84"/>
      <c r="WIC65" s="84"/>
      <c r="WID65" s="84"/>
      <c r="WIE65" s="84"/>
      <c r="WIF65" s="84"/>
      <c r="WIG65" s="84"/>
      <c r="WIH65" s="84"/>
      <c r="WII65" s="84"/>
      <c r="WIJ65" s="84"/>
      <c r="WIK65" s="84"/>
      <c r="WIL65" s="84"/>
      <c r="WIM65" s="84"/>
      <c r="WIN65" s="84"/>
      <c r="WIO65" s="84"/>
      <c r="WIP65" s="84"/>
      <c r="WIQ65" s="84"/>
      <c r="WIR65" s="84"/>
      <c r="WIS65" s="84"/>
      <c r="WIT65" s="84"/>
      <c r="WIU65" s="84"/>
      <c r="WIV65" s="84"/>
      <c r="WIW65" s="84"/>
      <c r="WIX65" s="84"/>
      <c r="WIY65" s="84"/>
      <c r="WIZ65" s="84"/>
      <c r="WJA65" s="84"/>
      <c r="WJB65" s="84"/>
      <c r="WJC65" s="84"/>
      <c r="WJD65" s="84"/>
      <c r="WJE65" s="84"/>
      <c r="WJF65" s="84"/>
      <c r="WJG65" s="84"/>
      <c r="WJH65" s="84"/>
      <c r="WJI65" s="84"/>
      <c r="WJJ65" s="84"/>
      <c r="WJK65" s="84"/>
      <c r="WJL65" s="84"/>
      <c r="WJM65" s="84"/>
      <c r="WJN65" s="84"/>
      <c r="WJO65" s="84"/>
      <c r="WJP65" s="84"/>
      <c r="WJQ65" s="84"/>
      <c r="WJR65" s="84"/>
      <c r="WJS65" s="84"/>
      <c r="WJT65" s="84"/>
      <c r="WJU65" s="84"/>
      <c r="WJV65" s="84"/>
      <c r="WJW65" s="84"/>
      <c r="WJX65" s="84"/>
      <c r="WJY65" s="84"/>
      <c r="WJZ65" s="84"/>
      <c r="WKA65" s="84"/>
      <c r="WKB65" s="84"/>
      <c r="WKC65" s="84"/>
      <c r="WKD65" s="84"/>
      <c r="WKE65" s="84"/>
      <c r="WKF65" s="84"/>
      <c r="WKG65" s="84"/>
      <c r="WKH65" s="84"/>
      <c r="WKI65" s="84"/>
      <c r="WKJ65" s="84"/>
      <c r="WKK65" s="84"/>
      <c r="WKL65" s="84"/>
      <c r="WKM65" s="84"/>
      <c r="WKN65" s="84"/>
      <c r="WKO65" s="84"/>
      <c r="WKP65" s="84"/>
      <c r="WKQ65" s="84"/>
      <c r="WKR65" s="84"/>
      <c r="WKS65" s="84"/>
      <c r="WKT65" s="84"/>
      <c r="WKU65" s="84"/>
      <c r="WKV65" s="84"/>
      <c r="WKW65" s="84"/>
      <c r="WKX65" s="84"/>
      <c r="WKY65" s="84"/>
      <c r="WKZ65" s="84"/>
      <c r="WLA65" s="84"/>
      <c r="WLB65" s="84"/>
      <c r="WLC65" s="84"/>
      <c r="WLD65" s="84"/>
      <c r="WLE65" s="84"/>
      <c r="WLF65" s="84"/>
      <c r="WLG65" s="84"/>
      <c r="WLH65" s="84"/>
      <c r="WLI65" s="84"/>
      <c r="WLJ65" s="84"/>
      <c r="WLK65" s="84"/>
      <c r="WLL65" s="84"/>
      <c r="WLM65" s="84"/>
      <c r="WLN65" s="84"/>
      <c r="WLO65" s="84"/>
      <c r="WLP65" s="84"/>
      <c r="WLQ65" s="84"/>
      <c r="WLR65" s="84"/>
      <c r="WLS65" s="84"/>
      <c r="WLT65" s="84"/>
      <c r="WLU65" s="84"/>
      <c r="WLV65" s="84"/>
      <c r="WLW65" s="84"/>
      <c r="WLX65" s="84"/>
      <c r="WLY65" s="84"/>
      <c r="WLZ65" s="84"/>
      <c r="WMA65" s="84"/>
      <c r="WMB65" s="84"/>
      <c r="WMC65" s="84"/>
      <c r="WMD65" s="84"/>
      <c r="WME65" s="84"/>
      <c r="WMF65" s="84"/>
      <c r="WMG65" s="84"/>
      <c r="WMH65" s="84"/>
      <c r="WMI65" s="84"/>
      <c r="WMJ65" s="84"/>
      <c r="WMK65" s="84"/>
      <c r="WML65" s="84"/>
      <c r="WMM65" s="84"/>
      <c r="WMN65" s="84"/>
      <c r="WMO65" s="84"/>
      <c r="WMP65" s="84"/>
      <c r="WMQ65" s="84"/>
      <c r="WMR65" s="84"/>
      <c r="WMS65" s="84"/>
      <c r="WMT65" s="84"/>
      <c r="WMU65" s="84"/>
      <c r="WMV65" s="84"/>
      <c r="WMW65" s="84"/>
      <c r="WMX65" s="84"/>
      <c r="WMY65" s="84"/>
      <c r="WMZ65" s="84"/>
      <c r="WNA65" s="84"/>
      <c r="WNB65" s="84"/>
      <c r="WNC65" s="84"/>
      <c r="WND65" s="84"/>
      <c r="WNE65" s="84"/>
      <c r="WNF65" s="84"/>
      <c r="WNG65" s="84"/>
      <c r="WNH65" s="84"/>
      <c r="WNI65" s="84"/>
      <c r="WNJ65" s="84"/>
      <c r="WNK65" s="84"/>
      <c r="WNL65" s="84"/>
      <c r="WNM65" s="84"/>
      <c r="WNN65" s="84"/>
      <c r="WNO65" s="84"/>
      <c r="WNP65" s="84"/>
      <c r="WNQ65" s="84"/>
      <c r="WNR65" s="84"/>
      <c r="WNS65" s="84"/>
      <c r="WNT65" s="84"/>
      <c r="WNU65" s="84"/>
      <c r="WNV65" s="84"/>
      <c r="WNW65" s="84"/>
      <c r="WNX65" s="84"/>
      <c r="WNY65" s="84"/>
      <c r="WNZ65" s="84"/>
      <c r="WOA65" s="84"/>
      <c r="WOB65" s="84"/>
      <c r="WOC65" s="84"/>
      <c r="WOD65" s="84"/>
      <c r="WOE65" s="84"/>
      <c r="WOF65" s="84"/>
      <c r="WOG65" s="84"/>
      <c r="WOH65" s="84"/>
      <c r="WOI65" s="84"/>
      <c r="WOJ65" s="84"/>
      <c r="WOK65" s="84"/>
      <c r="WOL65" s="84"/>
      <c r="WOM65" s="84"/>
      <c r="WON65" s="84"/>
      <c r="WOO65" s="84"/>
      <c r="WOP65" s="84"/>
      <c r="WOQ65" s="84"/>
      <c r="WOR65" s="84"/>
      <c r="WOS65" s="84"/>
      <c r="WOT65" s="84"/>
      <c r="WOU65" s="84"/>
      <c r="WOV65" s="84"/>
      <c r="WOW65" s="84"/>
      <c r="WOX65" s="84"/>
      <c r="WOY65" s="84"/>
      <c r="WOZ65" s="84"/>
      <c r="WPA65" s="84"/>
      <c r="WPB65" s="84"/>
      <c r="WPC65" s="84"/>
      <c r="WPD65" s="84"/>
      <c r="WPE65" s="84"/>
      <c r="WPF65" s="84"/>
      <c r="WPG65" s="84"/>
      <c r="WPH65" s="84"/>
      <c r="WPI65" s="84"/>
      <c r="WPJ65" s="84"/>
      <c r="WPK65" s="84"/>
      <c r="WPL65" s="84"/>
      <c r="WPM65" s="84"/>
      <c r="WPN65" s="84"/>
      <c r="WPO65" s="84"/>
      <c r="WPP65" s="84"/>
      <c r="WPQ65" s="84"/>
      <c r="WPR65" s="84"/>
      <c r="WPS65" s="84"/>
      <c r="WPT65" s="84"/>
      <c r="WPU65" s="84"/>
      <c r="WPV65" s="84"/>
      <c r="WPW65" s="84"/>
      <c r="WPX65" s="84"/>
      <c r="WPY65" s="84"/>
      <c r="WPZ65" s="84"/>
      <c r="WQA65" s="84"/>
      <c r="WQB65" s="84"/>
      <c r="WQC65" s="84"/>
      <c r="WQD65" s="84"/>
      <c r="WQE65" s="84"/>
      <c r="WQF65" s="84"/>
      <c r="WQG65" s="84"/>
      <c r="WQH65" s="84"/>
      <c r="WQI65" s="84"/>
      <c r="WQJ65" s="84"/>
      <c r="WQK65" s="84"/>
      <c r="WQL65" s="84"/>
      <c r="WQM65" s="84"/>
      <c r="WQN65" s="84"/>
      <c r="WQO65" s="84"/>
      <c r="WQP65" s="84"/>
      <c r="WQQ65" s="84"/>
      <c r="WQR65" s="84"/>
      <c r="WQS65" s="84"/>
      <c r="WQT65" s="84"/>
      <c r="WQU65" s="84"/>
      <c r="WQV65" s="84"/>
      <c r="WQW65" s="84"/>
      <c r="WQX65" s="84"/>
      <c r="WQY65" s="84"/>
      <c r="WQZ65" s="84"/>
      <c r="WRA65" s="84"/>
      <c r="WRB65" s="84"/>
      <c r="WRC65" s="84"/>
      <c r="WRD65" s="84"/>
      <c r="WRE65" s="84"/>
      <c r="WRF65" s="84"/>
      <c r="WRG65" s="84"/>
      <c r="WRH65" s="84"/>
      <c r="WRI65" s="84"/>
      <c r="WRJ65" s="84"/>
      <c r="WRK65" s="84"/>
      <c r="WRL65" s="84"/>
      <c r="WRM65" s="84"/>
      <c r="WRN65" s="84"/>
      <c r="WRO65" s="84"/>
      <c r="WRP65" s="84"/>
      <c r="WRQ65" s="84"/>
      <c r="WRR65" s="84"/>
      <c r="WRS65" s="84"/>
      <c r="WRT65" s="84"/>
      <c r="WRU65" s="84"/>
      <c r="WRV65" s="84"/>
      <c r="WRW65" s="84"/>
      <c r="WRX65" s="84"/>
      <c r="WRY65" s="84"/>
      <c r="WRZ65" s="84"/>
      <c r="WSA65" s="84"/>
      <c r="WSB65" s="84"/>
      <c r="WSC65" s="84"/>
      <c r="WSD65" s="84"/>
      <c r="WSE65" s="84"/>
      <c r="WSF65" s="84"/>
      <c r="WSG65" s="84"/>
      <c r="WSH65" s="84"/>
      <c r="WSI65" s="84"/>
      <c r="WSJ65" s="84"/>
      <c r="WSK65" s="84"/>
      <c r="WSL65" s="84"/>
      <c r="WSM65" s="84"/>
      <c r="WSN65" s="84"/>
      <c r="WSO65" s="84"/>
      <c r="WSP65" s="84"/>
      <c r="WSQ65" s="84"/>
      <c r="WSR65" s="84"/>
      <c r="WSS65" s="84"/>
      <c r="WST65" s="84"/>
      <c r="WSU65" s="84"/>
      <c r="WSV65" s="84"/>
      <c r="WSW65" s="84"/>
      <c r="WSX65" s="84"/>
      <c r="WSY65" s="84"/>
      <c r="WSZ65" s="84"/>
      <c r="WTA65" s="84"/>
      <c r="WTB65" s="84"/>
      <c r="WTC65" s="84"/>
      <c r="WTD65" s="84"/>
      <c r="WTE65" s="84"/>
      <c r="WTF65" s="84"/>
      <c r="WTG65" s="84"/>
      <c r="WTH65" s="84"/>
      <c r="WTI65" s="84"/>
      <c r="WTJ65" s="84"/>
      <c r="WTK65" s="84"/>
      <c r="WTL65" s="84"/>
      <c r="WTM65" s="84"/>
      <c r="WTN65" s="84"/>
      <c r="WTO65" s="84"/>
      <c r="WTP65" s="84"/>
      <c r="WTQ65" s="84"/>
      <c r="WTR65" s="84"/>
      <c r="WTS65" s="84"/>
      <c r="WTT65" s="84"/>
      <c r="WTU65" s="84"/>
      <c r="WTV65" s="84"/>
      <c r="WTW65" s="84"/>
      <c r="WTX65" s="84"/>
      <c r="WTY65" s="84"/>
      <c r="WTZ65" s="84"/>
      <c r="WUA65" s="84"/>
      <c r="WUB65" s="84"/>
      <c r="WUC65" s="84"/>
      <c r="WUD65" s="84"/>
      <c r="WUE65" s="84"/>
      <c r="WUF65" s="84"/>
      <c r="WUG65" s="84"/>
      <c r="WUH65" s="84"/>
      <c r="WUI65" s="84"/>
      <c r="WUJ65" s="84"/>
      <c r="WUK65" s="84"/>
      <c r="WUL65" s="84"/>
      <c r="WUM65" s="84"/>
      <c r="WUN65" s="84"/>
      <c r="WUO65" s="84"/>
      <c r="WUP65" s="84"/>
      <c r="WUQ65" s="84"/>
      <c r="WUR65" s="84"/>
      <c r="WUS65" s="84"/>
      <c r="WUT65" s="84"/>
      <c r="WUU65" s="84"/>
      <c r="WUV65" s="84"/>
      <c r="WUW65" s="84"/>
      <c r="WUX65" s="84"/>
      <c r="WUY65" s="84"/>
      <c r="WUZ65" s="84"/>
      <c r="WVA65" s="84"/>
      <c r="WVB65" s="84"/>
      <c r="WVC65" s="84"/>
      <c r="WVD65" s="84"/>
      <c r="WVE65" s="84"/>
      <c r="WVF65" s="84"/>
      <c r="WVG65" s="84"/>
      <c r="WVH65" s="84"/>
      <c r="WVI65" s="84"/>
      <c r="WVJ65" s="84"/>
      <c r="WVK65" s="84"/>
      <c r="WVL65" s="84"/>
      <c r="WVM65" s="84"/>
      <c r="WVN65" s="84"/>
      <c r="WVO65" s="84"/>
      <c r="WVP65" s="84"/>
      <c r="WVQ65" s="84"/>
      <c r="WVR65" s="84"/>
      <c r="WVS65" s="84"/>
      <c r="WVT65" s="84"/>
      <c r="WVU65" s="84"/>
      <c r="WVV65" s="84"/>
      <c r="WVW65" s="84"/>
      <c r="WVX65" s="84"/>
      <c r="WVY65" s="84"/>
      <c r="WVZ65" s="84"/>
      <c r="WWA65" s="84"/>
      <c r="WWB65" s="84"/>
      <c r="WWC65" s="84"/>
      <c r="WWD65" s="84"/>
      <c r="WWE65" s="84"/>
      <c r="WWF65" s="84"/>
      <c r="WWG65" s="84"/>
      <c r="WWH65" s="84"/>
      <c r="WWI65" s="84"/>
      <c r="WWJ65" s="84"/>
      <c r="WWK65" s="84"/>
      <c r="WWL65" s="84"/>
      <c r="WWM65" s="84"/>
      <c r="WWN65" s="84"/>
      <c r="WWO65" s="84"/>
      <c r="WWP65" s="84"/>
      <c r="WWQ65" s="84"/>
      <c r="WWR65" s="84"/>
      <c r="WWS65" s="84"/>
      <c r="WWT65" s="84"/>
      <c r="WWU65" s="84"/>
      <c r="WWV65" s="84"/>
      <c r="WWW65" s="84"/>
      <c r="WWX65" s="84"/>
      <c r="WWY65" s="84"/>
      <c r="WWZ65" s="84"/>
      <c r="WXA65" s="84"/>
      <c r="WXB65" s="84"/>
      <c r="WXC65" s="84"/>
      <c r="WXD65" s="84"/>
      <c r="WXE65" s="84"/>
      <c r="WXF65" s="84"/>
      <c r="WXG65" s="84"/>
      <c r="WXH65" s="84"/>
      <c r="WXI65" s="84"/>
      <c r="WXJ65" s="84"/>
      <c r="WXK65" s="84"/>
      <c r="WXL65" s="84"/>
      <c r="WXM65" s="84"/>
      <c r="WXN65" s="84"/>
      <c r="WXO65" s="84"/>
      <c r="WXP65" s="84"/>
      <c r="WXQ65" s="84"/>
      <c r="WXR65" s="84"/>
      <c r="WXS65" s="84"/>
      <c r="WXT65" s="84"/>
      <c r="WXU65" s="84"/>
      <c r="WXV65" s="84"/>
      <c r="WXW65" s="84"/>
      <c r="WXX65" s="84"/>
      <c r="WXY65" s="84"/>
      <c r="WXZ65" s="84"/>
      <c r="WYA65" s="84"/>
      <c r="WYB65" s="84"/>
      <c r="WYC65" s="84"/>
      <c r="WYD65" s="84"/>
      <c r="WYE65" s="84"/>
      <c r="WYF65" s="84"/>
      <c r="WYG65" s="84"/>
      <c r="WYH65" s="84"/>
      <c r="WYI65" s="84"/>
      <c r="WYJ65" s="84"/>
      <c r="WYK65" s="84"/>
      <c r="WYL65" s="84"/>
      <c r="WYM65" s="84"/>
      <c r="WYN65" s="84"/>
      <c r="WYO65" s="84"/>
      <c r="WYP65" s="84"/>
      <c r="WYQ65" s="84"/>
      <c r="WYR65" s="84"/>
      <c r="WYS65" s="84"/>
      <c r="WYT65" s="84"/>
      <c r="WYU65" s="84"/>
      <c r="WYV65" s="84"/>
      <c r="WYW65" s="84"/>
      <c r="WYX65" s="84"/>
      <c r="WYY65" s="84"/>
      <c r="WYZ65" s="84"/>
      <c r="WZA65" s="84"/>
      <c r="WZB65" s="84"/>
      <c r="WZC65" s="84"/>
      <c r="WZD65" s="84"/>
      <c r="WZE65" s="84"/>
      <c r="WZF65" s="84"/>
      <c r="WZG65" s="84"/>
      <c r="WZH65" s="84"/>
      <c r="WZI65" s="84"/>
      <c r="WZJ65" s="84"/>
      <c r="WZK65" s="84"/>
      <c r="WZL65" s="84"/>
      <c r="WZM65" s="84"/>
      <c r="WZN65" s="84"/>
      <c r="WZO65" s="84"/>
      <c r="WZP65" s="84"/>
      <c r="WZQ65" s="84"/>
      <c r="WZR65" s="84"/>
      <c r="WZS65" s="84"/>
      <c r="WZT65" s="84"/>
      <c r="WZU65" s="84"/>
      <c r="WZV65" s="84"/>
      <c r="WZW65" s="84"/>
      <c r="WZX65" s="84"/>
      <c r="WZY65" s="84"/>
      <c r="WZZ65" s="84"/>
      <c r="XAA65" s="84"/>
      <c r="XAB65" s="84"/>
      <c r="XAC65" s="84"/>
      <c r="XAD65" s="84"/>
      <c r="XAE65" s="84"/>
      <c r="XAF65" s="84"/>
      <c r="XAG65" s="84"/>
      <c r="XAH65" s="84"/>
      <c r="XAI65" s="84"/>
      <c r="XAJ65" s="84"/>
      <c r="XAK65" s="84"/>
      <c r="XAL65" s="84"/>
      <c r="XAM65" s="84"/>
      <c r="XAN65" s="84"/>
      <c r="XAO65" s="84"/>
      <c r="XAP65" s="84"/>
      <c r="XAQ65" s="84"/>
      <c r="XAR65" s="84"/>
      <c r="XAS65" s="84"/>
      <c r="XAT65" s="84"/>
      <c r="XAU65" s="84"/>
      <c r="XAV65" s="84"/>
      <c r="XAW65" s="84"/>
      <c r="XAX65" s="84"/>
      <c r="XAY65" s="84"/>
      <c r="XAZ65" s="84"/>
      <c r="XBA65" s="84"/>
      <c r="XBB65" s="84"/>
      <c r="XBC65" s="84"/>
      <c r="XBD65" s="84"/>
      <c r="XBE65" s="84"/>
      <c r="XBF65" s="84"/>
      <c r="XBG65" s="84"/>
      <c r="XBH65" s="84"/>
      <c r="XBI65" s="84"/>
      <c r="XBJ65" s="84"/>
      <c r="XBK65" s="84"/>
      <c r="XBL65" s="84"/>
      <c r="XBM65" s="84"/>
      <c r="XBN65" s="84"/>
      <c r="XBO65" s="84"/>
      <c r="XBP65" s="84"/>
      <c r="XBQ65" s="84"/>
      <c r="XBR65" s="84"/>
      <c r="XBS65" s="84"/>
      <c r="XBT65" s="84"/>
      <c r="XBU65" s="84"/>
      <c r="XBV65" s="84"/>
      <c r="XBW65" s="84"/>
      <c r="XBX65" s="84"/>
      <c r="XBY65" s="84"/>
      <c r="XBZ65" s="84"/>
      <c r="XCA65" s="84"/>
      <c r="XCB65" s="84"/>
      <c r="XCC65" s="84"/>
      <c r="XCD65" s="84"/>
      <c r="XCE65" s="84"/>
      <c r="XCF65" s="84"/>
      <c r="XCG65" s="84"/>
      <c r="XCH65" s="84"/>
      <c r="XCI65" s="84"/>
      <c r="XCJ65" s="84"/>
      <c r="XCK65" s="84"/>
      <c r="XCL65" s="84"/>
      <c r="XCM65" s="84"/>
      <c r="XCN65" s="84"/>
      <c r="XCO65" s="84"/>
      <c r="XCP65" s="84"/>
      <c r="XCQ65" s="84"/>
      <c r="XCR65" s="84"/>
      <c r="XCS65" s="84"/>
      <c r="XCT65" s="84"/>
      <c r="XCU65" s="84"/>
      <c r="XCV65" s="84"/>
      <c r="XCW65" s="84"/>
      <c r="XCX65" s="84"/>
      <c r="XCY65" s="84"/>
      <c r="XCZ65" s="84"/>
      <c r="XDA65" s="84"/>
      <c r="XDB65" s="84"/>
      <c r="XDC65" s="84"/>
      <c r="XDD65" s="84"/>
      <c r="XDE65" s="84"/>
      <c r="XDF65" s="84"/>
      <c r="XDG65" s="84"/>
      <c r="XDH65" s="84"/>
      <c r="XDI65" s="84"/>
      <c r="XDJ65" s="84"/>
      <c r="XDK65" s="84"/>
      <c r="XDL65" s="84"/>
      <c r="XDM65" s="84"/>
      <c r="XDN65" s="84"/>
      <c r="XDO65" s="84"/>
      <c r="XDP65" s="84"/>
      <c r="XDQ65" s="84"/>
      <c r="XDR65" s="84"/>
      <c r="XDS65" s="84"/>
      <c r="XDT65" s="84"/>
      <c r="XDU65" s="84"/>
      <c r="XDV65" s="84"/>
      <c r="XDW65" s="84"/>
      <c r="XDX65" s="84"/>
      <c r="XDY65" s="84"/>
      <c r="XDZ65" s="84"/>
      <c r="XEA65" s="84"/>
      <c r="XEB65" s="84"/>
      <c r="XEC65" s="84"/>
      <c r="XED65" s="84"/>
      <c r="XEE65" s="84"/>
      <c r="XEF65" s="84"/>
      <c r="XEG65" s="84"/>
      <c r="XEH65" s="84"/>
      <c r="XEI65" s="84"/>
      <c r="XEJ65" s="84"/>
      <c r="XEK65" s="84"/>
      <c r="XEL65" s="84"/>
      <c r="XEM65" s="84"/>
      <c r="XEN65" s="84"/>
      <c r="XEO65" s="84"/>
      <c r="XEP65" s="84"/>
      <c r="XEQ65" s="84"/>
      <c r="XER65" s="84"/>
      <c r="XES65" s="84"/>
      <c r="XET65" s="84"/>
      <c r="XEU65" s="84"/>
    </row>
    <row r="66" spans="1:16375" x14ac:dyDescent="0.25">
      <c r="A66" s="85" t="s">
        <v>194</v>
      </c>
      <c r="B66" s="84" t="s">
        <v>186</v>
      </c>
      <c r="C66" s="86">
        <v>943</v>
      </c>
      <c r="D66" s="86">
        <v>2836</v>
      </c>
      <c r="E66" s="89">
        <f>Elenco_Comuni[[#This Row],[Abitanti residenti 2023]]/Elenco_Comuni[[#This Row],[Abitanti equivalenti 2022]]</f>
        <v>0.33251057827926656</v>
      </c>
      <c r="F66" s="90" t="str">
        <f t="shared" ref="F66:F97" si="6">IF(E66&lt;0.3,"&lt; 0,3",IF(E66&lt;=0.6,"Tra 0,3 e 0,6","&gt; 0,6"))</f>
        <v>Tra 0,3 e 0,6</v>
      </c>
      <c r="G66" s="85" t="s">
        <v>188</v>
      </c>
      <c r="H66" s="225">
        <v>313.81799999999998</v>
      </c>
      <c r="I66" s="87">
        <v>478.72</v>
      </c>
      <c r="J66" s="87">
        <v>792.53800000000001</v>
      </c>
      <c r="K66" s="80">
        <v>0.39596587166798308</v>
      </c>
      <c r="L66" s="80" t="str">
        <f t="shared" si="5"/>
        <v>&lt; 67%</v>
      </c>
      <c r="M66" s="84" t="s">
        <v>121</v>
      </c>
      <c r="O66" s="78"/>
      <c r="P66" s="78"/>
      <c r="Q66" s="114"/>
      <c r="R66"/>
    </row>
    <row r="67" spans="1:16375" x14ac:dyDescent="0.25">
      <c r="A67" s="85" t="s">
        <v>195</v>
      </c>
      <c r="B67" s="84" t="s">
        <v>186</v>
      </c>
      <c r="C67" s="86">
        <v>2121</v>
      </c>
      <c r="D67" s="86">
        <v>3545</v>
      </c>
      <c r="E67" s="89">
        <f>Elenco_Comuni[[#This Row],[Abitanti residenti 2023]]/Elenco_Comuni[[#This Row],[Abitanti equivalenti 2022]]</f>
        <v>0.5983074753173484</v>
      </c>
      <c r="F67" s="90" t="str">
        <f t="shared" si="6"/>
        <v>Tra 0,3 e 0,6</v>
      </c>
      <c r="G67" s="85" t="s">
        <v>188</v>
      </c>
      <c r="H67" s="225">
        <v>555.95299999999997</v>
      </c>
      <c r="I67" s="87">
        <v>576.65</v>
      </c>
      <c r="J67" s="87">
        <v>1132.6030000000001</v>
      </c>
      <c r="K67" s="80">
        <v>0.49086308265120254</v>
      </c>
      <c r="L67" s="80" t="str">
        <f t="shared" si="5"/>
        <v>&lt; 67%</v>
      </c>
      <c r="M67" s="84" t="s">
        <v>121</v>
      </c>
      <c r="O67" s="78"/>
      <c r="P67" s="78"/>
      <c r="Q67" s="114"/>
      <c r="R67"/>
    </row>
    <row r="68" spans="1:16375" x14ac:dyDescent="0.25">
      <c r="A68" s="85" t="s">
        <v>227</v>
      </c>
      <c r="B68" s="84" t="s">
        <v>206</v>
      </c>
      <c r="C68" s="86">
        <v>6153</v>
      </c>
      <c r="D68" s="86">
        <v>9293</v>
      </c>
      <c r="E68" s="89">
        <f>Elenco_Comuni[[#This Row],[Abitanti residenti 2023]]/Elenco_Comuni[[#This Row],[Abitanti equivalenti 2022]]</f>
        <v>0.66211126654471109</v>
      </c>
      <c r="F68" s="90" t="str">
        <f t="shared" si="6"/>
        <v>&gt; 0,6</v>
      </c>
      <c r="G68" s="85" t="s">
        <v>208</v>
      </c>
      <c r="H68" s="225">
        <v>1532.5509999999999</v>
      </c>
      <c r="I68" s="87">
        <v>2017.69</v>
      </c>
      <c r="J68" s="87">
        <v>3550.241</v>
      </c>
      <c r="K68" s="80">
        <v>0.43167520176799262</v>
      </c>
      <c r="L68" s="80" t="str">
        <f t="shared" si="5"/>
        <v>&lt; 67%</v>
      </c>
      <c r="M68" s="84" t="s">
        <v>121</v>
      </c>
      <c r="O68" s="78"/>
      <c r="P68" s="78"/>
      <c r="Q68" s="114"/>
      <c r="R68"/>
    </row>
    <row r="69" spans="1:16375" x14ac:dyDescent="0.25">
      <c r="A69" s="85" t="s">
        <v>196</v>
      </c>
      <c r="B69" s="84" t="s">
        <v>186</v>
      </c>
      <c r="C69" s="86">
        <v>3322</v>
      </c>
      <c r="D69" s="86">
        <v>6750</v>
      </c>
      <c r="E69" s="89">
        <f>Elenco_Comuni[[#This Row],[Abitanti residenti 2023]]/Elenco_Comuni[[#This Row],[Abitanti equivalenti 2022]]</f>
        <v>0.49214814814814817</v>
      </c>
      <c r="F69" s="90" t="str">
        <f t="shared" si="6"/>
        <v>Tra 0,3 e 0,6</v>
      </c>
      <c r="G69" s="85" t="s">
        <v>188</v>
      </c>
      <c r="H69" s="225">
        <v>952.40300000000002</v>
      </c>
      <c r="I69" s="87">
        <v>1253.8800000000001</v>
      </c>
      <c r="J69" s="87">
        <v>2206.2830000000004</v>
      </c>
      <c r="K69" s="80">
        <v>0.43167762249901753</v>
      </c>
      <c r="L69" s="80" t="str">
        <f t="shared" si="5"/>
        <v>&lt; 67%</v>
      </c>
      <c r="M69" s="84" t="s">
        <v>121</v>
      </c>
      <c r="O69" s="78"/>
      <c r="P69" s="78"/>
      <c r="Q69" s="114"/>
      <c r="R69"/>
    </row>
    <row r="70" spans="1:16375" x14ac:dyDescent="0.25">
      <c r="A70" s="85" t="s">
        <v>219</v>
      </c>
      <c r="B70" s="84" t="s">
        <v>206</v>
      </c>
      <c r="C70" s="86">
        <v>6431</v>
      </c>
      <c r="D70" s="86">
        <v>10228</v>
      </c>
      <c r="E70" s="89">
        <f>Elenco_Comuni[[#This Row],[Abitanti residenti 2023]]/Elenco_Comuni[[#This Row],[Abitanti equivalenti 2022]]</f>
        <v>0.62876417676965191</v>
      </c>
      <c r="F70" s="90" t="str">
        <f t="shared" si="6"/>
        <v>&gt; 0,6</v>
      </c>
      <c r="G70" s="85" t="s">
        <v>208</v>
      </c>
      <c r="H70" s="225">
        <v>1927.6120000000001</v>
      </c>
      <c r="I70" s="87">
        <v>1435.93</v>
      </c>
      <c r="J70" s="87">
        <v>3363.5420000000004</v>
      </c>
      <c r="K70" s="80">
        <v>0.57308991533330034</v>
      </c>
      <c r="L70" s="80" t="str">
        <f t="shared" si="5"/>
        <v>&lt; 67%</v>
      </c>
      <c r="M70" s="84" t="s">
        <v>121</v>
      </c>
      <c r="O70" s="78"/>
      <c r="P70" s="78"/>
      <c r="Q70" s="114"/>
      <c r="R70"/>
    </row>
    <row r="71" spans="1:16375" x14ac:dyDescent="0.25">
      <c r="A71" s="85" t="s">
        <v>132</v>
      </c>
      <c r="B71" s="84" t="s">
        <v>118</v>
      </c>
      <c r="C71" s="86">
        <v>862</v>
      </c>
      <c r="D71" s="86">
        <v>1907</v>
      </c>
      <c r="E71" s="89">
        <f>Elenco_Comuni[[#This Row],[Abitanti residenti 2023]]/Elenco_Comuni[[#This Row],[Abitanti equivalenti 2022]]</f>
        <v>0.4520188778185632</v>
      </c>
      <c r="F71" s="90" t="str">
        <f t="shared" si="6"/>
        <v>Tra 0,3 e 0,6</v>
      </c>
      <c r="G71" s="85" t="s">
        <v>120</v>
      </c>
      <c r="H71" s="225">
        <v>233.42699999999999</v>
      </c>
      <c r="I71" s="87">
        <v>397.61500000000001</v>
      </c>
      <c r="J71" s="87">
        <v>631.04200000000003</v>
      </c>
      <c r="K71" s="80">
        <v>0.36990723279908466</v>
      </c>
      <c r="L71" s="80" t="str">
        <f t="shared" si="5"/>
        <v>&lt; 67%</v>
      </c>
      <c r="M71" s="84" t="s">
        <v>121</v>
      </c>
      <c r="O71" s="78"/>
      <c r="P71" s="78"/>
      <c r="Q71" s="114"/>
      <c r="R71"/>
    </row>
    <row r="72" spans="1:16375" x14ac:dyDescent="0.25">
      <c r="A72" s="85" t="s">
        <v>150</v>
      </c>
      <c r="B72" s="84" t="s">
        <v>142</v>
      </c>
      <c r="C72" s="86">
        <v>3479</v>
      </c>
      <c r="D72" s="86">
        <v>6465</v>
      </c>
      <c r="E72" s="89">
        <f>Elenco_Comuni[[#This Row],[Abitanti residenti 2023]]/Elenco_Comuni[[#This Row],[Abitanti equivalenti 2022]]</f>
        <v>0.53812838360402171</v>
      </c>
      <c r="F72" s="90" t="str">
        <f t="shared" si="6"/>
        <v>Tra 0,3 e 0,6</v>
      </c>
      <c r="G72" s="85" t="s">
        <v>144</v>
      </c>
      <c r="H72" s="225">
        <v>1238.1669999999999</v>
      </c>
      <c r="I72" s="87">
        <v>1173.77</v>
      </c>
      <c r="J72" s="87">
        <v>2411.9369999999999</v>
      </c>
      <c r="K72" s="80">
        <v>0.51334964387544113</v>
      </c>
      <c r="L72" s="80" t="str">
        <f t="shared" si="5"/>
        <v>&lt; 67%</v>
      </c>
      <c r="M72" s="84" t="s">
        <v>121</v>
      </c>
      <c r="O72" s="78"/>
      <c r="P72" s="78"/>
      <c r="Q72" s="114"/>
      <c r="R72"/>
    </row>
    <row r="73" spans="1:16375" x14ac:dyDescent="0.25">
      <c r="A73" s="85" t="s">
        <v>247</v>
      </c>
      <c r="B73" s="84" t="s">
        <v>243</v>
      </c>
      <c r="C73" s="86">
        <v>7015</v>
      </c>
      <c r="D73" s="86">
        <v>10198</v>
      </c>
      <c r="E73" s="89">
        <f>Elenco_Comuni[[#This Row],[Abitanti residenti 2023]]/Elenco_Comuni[[#This Row],[Abitanti equivalenti 2022]]</f>
        <v>0.68787997646597376</v>
      </c>
      <c r="F73" s="90" t="str">
        <f t="shared" si="6"/>
        <v>&gt; 0,6</v>
      </c>
      <c r="G73" s="85" t="s">
        <v>245</v>
      </c>
      <c r="H73" s="225">
        <v>1590.8230000000001</v>
      </c>
      <c r="I73" s="87">
        <v>2222.027</v>
      </c>
      <c r="J73" s="87">
        <v>3812.8500000000004</v>
      </c>
      <c r="K73" s="80">
        <v>0.41722674639705204</v>
      </c>
      <c r="L73" s="80" t="str">
        <f t="shared" si="5"/>
        <v>&lt; 67%</v>
      </c>
      <c r="M73" s="84" t="s">
        <v>121</v>
      </c>
      <c r="O73" s="78"/>
      <c r="P73" s="78"/>
      <c r="Q73" s="114"/>
      <c r="R73"/>
    </row>
    <row r="74" spans="1:16375" x14ac:dyDescent="0.25">
      <c r="A74" s="85" t="s">
        <v>133</v>
      </c>
      <c r="B74" s="84" t="s">
        <v>118</v>
      </c>
      <c r="C74" s="86">
        <v>431</v>
      </c>
      <c r="D74" s="86">
        <v>1654</v>
      </c>
      <c r="E74" s="89">
        <f>Elenco_Comuni[[#This Row],[Abitanti residenti 2023]]/Elenco_Comuni[[#This Row],[Abitanti equivalenti 2022]]</f>
        <v>0.26058041112454655</v>
      </c>
      <c r="F74" s="90" t="str">
        <f t="shared" si="6"/>
        <v>&lt; 0,3</v>
      </c>
      <c r="G74" s="85" t="s">
        <v>120</v>
      </c>
      <c r="H74" s="225">
        <v>126.89400000000001</v>
      </c>
      <c r="I74" s="87">
        <v>233.39</v>
      </c>
      <c r="J74" s="87">
        <v>360.28399999999999</v>
      </c>
      <c r="K74" s="80">
        <v>0.35220548234170823</v>
      </c>
      <c r="L74" s="80" t="str">
        <f t="shared" si="5"/>
        <v>&lt; 67%</v>
      </c>
      <c r="M74" s="84" t="s">
        <v>121</v>
      </c>
      <c r="O74" s="78"/>
      <c r="P74" s="78"/>
      <c r="Q74" s="114"/>
      <c r="R74"/>
    </row>
    <row r="75" spans="1:16375" x14ac:dyDescent="0.25">
      <c r="A75" s="85" t="s">
        <v>197</v>
      </c>
      <c r="B75" s="84" t="s">
        <v>186</v>
      </c>
      <c r="C75" s="86">
        <v>2041</v>
      </c>
      <c r="D75" s="86">
        <v>3487</v>
      </c>
      <c r="E75" s="89">
        <f>Elenco_Comuni[[#This Row],[Abitanti residenti 2023]]/Elenco_Comuni[[#This Row],[Abitanti equivalenti 2022]]</f>
        <v>0.58531689131058218</v>
      </c>
      <c r="F75" s="90" t="str">
        <f t="shared" si="6"/>
        <v>Tra 0,3 e 0,6</v>
      </c>
      <c r="G75" s="85" t="s">
        <v>188</v>
      </c>
      <c r="H75" s="225">
        <v>470.12</v>
      </c>
      <c r="I75" s="87">
        <v>642.16</v>
      </c>
      <c r="J75" s="87">
        <v>1112.28</v>
      </c>
      <c r="K75" s="80">
        <v>0.42266335814722911</v>
      </c>
      <c r="L75" s="80" t="str">
        <f t="shared" si="5"/>
        <v>&lt; 67%</v>
      </c>
      <c r="M75" s="84" t="s">
        <v>121</v>
      </c>
      <c r="O75" s="78"/>
      <c r="P75" s="78"/>
      <c r="Q75" s="114"/>
      <c r="R75"/>
    </row>
    <row r="76" spans="1:16375" x14ac:dyDescent="0.25">
      <c r="A76" s="85" t="s">
        <v>151</v>
      </c>
      <c r="B76" s="84" t="s">
        <v>142</v>
      </c>
      <c r="C76" s="86">
        <v>1022</v>
      </c>
      <c r="D76" s="86">
        <v>2093</v>
      </c>
      <c r="E76" s="89">
        <f>Elenco_Comuni[[#This Row],[Abitanti residenti 2023]]/Elenco_Comuni[[#This Row],[Abitanti equivalenti 2022]]</f>
        <v>0.48829431438127091</v>
      </c>
      <c r="F76" s="90" t="str">
        <f t="shared" si="6"/>
        <v>Tra 0,3 e 0,6</v>
      </c>
      <c r="G76" s="85" t="s">
        <v>144</v>
      </c>
      <c r="H76" s="225">
        <v>500.81099999999998</v>
      </c>
      <c r="I76" s="87">
        <v>306.75</v>
      </c>
      <c r="J76" s="87">
        <v>807.56099999999992</v>
      </c>
      <c r="K76" s="80">
        <v>0.62015253336899634</v>
      </c>
      <c r="L76" s="80" t="str">
        <f t="shared" si="5"/>
        <v>&lt; 67%</v>
      </c>
      <c r="M76" s="84" t="s">
        <v>121</v>
      </c>
      <c r="O76" s="78"/>
      <c r="P76" s="78"/>
      <c r="Q76" s="114"/>
      <c r="R76"/>
    </row>
    <row r="77" spans="1:16375" x14ac:dyDescent="0.25">
      <c r="A77" s="85" t="s">
        <v>198</v>
      </c>
      <c r="B77" s="84" t="s">
        <v>186</v>
      </c>
      <c r="C77" s="86">
        <v>18370</v>
      </c>
      <c r="D77" s="86">
        <v>32018</v>
      </c>
      <c r="E77" s="89">
        <f>Elenco_Comuni[[#This Row],[Abitanti residenti 2023]]/Elenco_Comuni[[#This Row],[Abitanti equivalenti 2022]]</f>
        <v>0.57373977137859955</v>
      </c>
      <c r="F77" s="90" t="str">
        <f t="shared" si="6"/>
        <v>Tra 0,3 e 0,6</v>
      </c>
      <c r="G77" s="85" t="s">
        <v>188</v>
      </c>
      <c r="H77" s="225">
        <v>6289.9939999999997</v>
      </c>
      <c r="I77" s="87">
        <v>6094.79</v>
      </c>
      <c r="J77" s="87">
        <v>12384.784</v>
      </c>
      <c r="K77" s="80">
        <v>0.50788079953594667</v>
      </c>
      <c r="L77" s="80" t="str">
        <f t="shared" si="5"/>
        <v>&lt; 67%</v>
      </c>
      <c r="M77" s="84" t="s">
        <v>121</v>
      </c>
      <c r="O77" s="78"/>
      <c r="P77" s="78"/>
      <c r="Q77" s="114"/>
      <c r="R77"/>
    </row>
    <row r="78" spans="1:16375" x14ac:dyDescent="0.25">
      <c r="A78" s="85" t="s">
        <v>164</v>
      </c>
      <c r="B78" s="84" t="s">
        <v>142</v>
      </c>
      <c r="C78" s="86">
        <v>968</v>
      </c>
      <c r="D78" s="86">
        <v>1636</v>
      </c>
      <c r="E78" s="89">
        <f>Elenco_Comuni[[#This Row],[Abitanti residenti 2023]]/Elenco_Comuni[[#This Row],[Abitanti equivalenti 2022]]</f>
        <v>0.59168704156479213</v>
      </c>
      <c r="F78" s="90" t="str">
        <f t="shared" si="6"/>
        <v>Tra 0,3 e 0,6</v>
      </c>
      <c r="G78" s="85" t="s">
        <v>144</v>
      </c>
      <c r="H78" s="225">
        <v>162.5</v>
      </c>
      <c r="I78" s="87">
        <v>420.78</v>
      </c>
      <c r="J78" s="87">
        <v>583.28</v>
      </c>
      <c r="K78" s="80">
        <v>0.27859690028802636</v>
      </c>
      <c r="L78" s="80" t="str">
        <f t="shared" si="5"/>
        <v>&lt; 67%</v>
      </c>
      <c r="M78" s="84" t="s">
        <v>121</v>
      </c>
      <c r="O78" s="78"/>
      <c r="P78" s="78"/>
      <c r="Q78" s="114"/>
      <c r="R78"/>
    </row>
    <row r="79" spans="1:16375" x14ac:dyDescent="0.25">
      <c r="A79" s="85" t="s">
        <v>248</v>
      </c>
      <c r="B79" s="84" t="s">
        <v>243</v>
      </c>
      <c r="C79" s="86">
        <v>2648</v>
      </c>
      <c r="D79" s="86">
        <v>4188</v>
      </c>
      <c r="E79" s="89">
        <f>Elenco_Comuni[[#This Row],[Abitanti residenti 2023]]/Elenco_Comuni[[#This Row],[Abitanti equivalenti 2022]]</f>
        <v>0.6322827125119389</v>
      </c>
      <c r="F79" s="90" t="str">
        <f t="shared" si="6"/>
        <v>&gt; 0,6</v>
      </c>
      <c r="G79" s="85" t="s">
        <v>245</v>
      </c>
      <c r="H79" s="225">
        <v>418.87900000000002</v>
      </c>
      <c r="I79" s="87">
        <v>786.14099999999996</v>
      </c>
      <c r="J79" s="87">
        <v>1205.02</v>
      </c>
      <c r="K79" s="80">
        <v>0.34761165789779425</v>
      </c>
      <c r="L79" s="80" t="str">
        <f t="shared" si="5"/>
        <v>&lt; 67%</v>
      </c>
      <c r="M79" s="84" t="s">
        <v>121</v>
      </c>
      <c r="O79" s="78"/>
      <c r="P79" s="78"/>
      <c r="Q79" s="114"/>
      <c r="R79"/>
    </row>
    <row r="80" spans="1:16375" x14ac:dyDescent="0.25">
      <c r="A80" s="85" t="s">
        <v>134</v>
      </c>
      <c r="B80" s="84" t="s">
        <v>118</v>
      </c>
      <c r="C80" s="86">
        <v>2181</v>
      </c>
      <c r="D80" s="86">
        <v>4186</v>
      </c>
      <c r="E80" s="89">
        <f>Elenco_Comuni[[#This Row],[Abitanti residenti 2023]]/Elenco_Comuni[[#This Row],[Abitanti equivalenti 2022]]</f>
        <v>0.52102245580506445</v>
      </c>
      <c r="F80" s="90" t="str">
        <f t="shared" si="6"/>
        <v>Tra 0,3 e 0,6</v>
      </c>
      <c r="G80" s="85" t="s">
        <v>120</v>
      </c>
      <c r="H80" s="225">
        <v>1198.72</v>
      </c>
      <c r="I80" s="87">
        <v>519.02700000000004</v>
      </c>
      <c r="J80" s="87">
        <v>1717.7470000000001</v>
      </c>
      <c r="K80" s="80">
        <v>0.69784432748245229</v>
      </c>
      <c r="L80" s="80" t="str">
        <f t="shared" si="5"/>
        <v>&gt;= 67%</v>
      </c>
      <c r="M80" s="84" t="s">
        <v>121</v>
      </c>
      <c r="O80" s="78"/>
      <c r="P80" s="78"/>
      <c r="Q80" s="114"/>
      <c r="R80"/>
    </row>
    <row r="81" spans="1:18" x14ac:dyDescent="0.25">
      <c r="A81" s="85" t="s">
        <v>228</v>
      </c>
      <c r="B81" s="84" t="s">
        <v>206</v>
      </c>
      <c r="C81" s="86">
        <v>17853</v>
      </c>
      <c r="D81" s="86">
        <v>24936</v>
      </c>
      <c r="E81" s="89">
        <f>Elenco_Comuni[[#This Row],[Abitanti residenti 2023]]/Elenco_Comuni[[#This Row],[Abitanti equivalenti 2022]]</f>
        <v>0.71595283926852749</v>
      </c>
      <c r="F81" s="90" t="str">
        <f t="shared" si="6"/>
        <v>&gt; 0,6</v>
      </c>
      <c r="G81" s="85" t="s">
        <v>208</v>
      </c>
      <c r="H81" s="225">
        <v>5029.2579999999998</v>
      </c>
      <c r="I81" s="87">
        <v>5583.04</v>
      </c>
      <c r="J81" s="87">
        <v>10612.297999999999</v>
      </c>
      <c r="K81" s="80">
        <v>0.47390847863488195</v>
      </c>
      <c r="L81" s="80" t="str">
        <f t="shared" si="5"/>
        <v>&lt; 67%</v>
      </c>
      <c r="M81" s="84" t="s">
        <v>121</v>
      </c>
      <c r="O81" s="78"/>
      <c r="P81" s="78"/>
      <c r="Q81" s="114"/>
      <c r="R81"/>
    </row>
    <row r="82" spans="1:18" x14ac:dyDescent="0.25">
      <c r="A82" s="85" t="s">
        <v>199</v>
      </c>
      <c r="B82" s="84" t="s">
        <v>186</v>
      </c>
      <c r="C82" s="86">
        <v>2238</v>
      </c>
      <c r="D82" s="86">
        <v>5835</v>
      </c>
      <c r="E82" s="89">
        <f>Elenco_Comuni[[#This Row],[Abitanti residenti 2023]]/Elenco_Comuni[[#This Row],[Abitanti equivalenti 2022]]</f>
        <v>0.38354755784061695</v>
      </c>
      <c r="F82" s="90" t="str">
        <f t="shared" si="6"/>
        <v>Tra 0,3 e 0,6</v>
      </c>
      <c r="G82" s="85" t="s">
        <v>188</v>
      </c>
      <c r="H82" s="225">
        <v>653.68499999999995</v>
      </c>
      <c r="I82" s="87">
        <v>923.95</v>
      </c>
      <c r="J82" s="87">
        <v>1577.635</v>
      </c>
      <c r="K82" s="80">
        <v>0.41434488966078969</v>
      </c>
      <c r="L82" s="80" t="str">
        <f t="shared" si="5"/>
        <v>&lt; 67%</v>
      </c>
      <c r="M82" s="84" t="s">
        <v>121</v>
      </c>
      <c r="O82" s="78"/>
      <c r="P82" s="78"/>
      <c r="Q82" s="114"/>
      <c r="R82"/>
    </row>
    <row r="83" spans="1:18" x14ac:dyDescent="0.25">
      <c r="A83" s="85" t="s">
        <v>135</v>
      </c>
      <c r="B83" s="84" t="s">
        <v>118</v>
      </c>
      <c r="C83" s="86">
        <v>580</v>
      </c>
      <c r="D83" s="86">
        <v>1146</v>
      </c>
      <c r="E83" s="89">
        <f>Elenco_Comuni[[#This Row],[Abitanti residenti 2023]]/Elenco_Comuni[[#This Row],[Abitanti equivalenti 2022]]</f>
        <v>0.50610820244328103</v>
      </c>
      <c r="F83" s="90" t="str">
        <f t="shared" si="6"/>
        <v>Tra 0,3 e 0,6</v>
      </c>
      <c r="G83" s="85" t="s">
        <v>120</v>
      </c>
      <c r="H83" s="225">
        <v>236.946</v>
      </c>
      <c r="I83" s="87">
        <v>235.52</v>
      </c>
      <c r="J83" s="87">
        <v>472.46600000000001</v>
      </c>
      <c r="K83" s="80">
        <v>0.50150910330055498</v>
      </c>
      <c r="L83" s="80" t="str">
        <f t="shared" si="5"/>
        <v>&lt; 67%</v>
      </c>
      <c r="M83" s="84" t="s">
        <v>121</v>
      </c>
      <c r="O83" s="78"/>
      <c r="P83" s="78"/>
      <c r="Q83" s="114"/>
      <c r="R83"/>
    </row>
    <row r="84" spans="1:18" x14ac:dyDescent="0.25">
      <c r="A84" s="85" t="s">
        <v>200</v>
      </c>
      <c r="B84" s="84" t="s">
        <v>186</v>
      </c>
      <c r="C84" s="86">
        <v>1581</v>
      </c>
      <c r="D84" s="86">
        <v>2801</v>
      </c>
      <c r="E84" s="89">
        <f>Elenco_Comuni[[#This Row],[Abitanti residenti 2023]]/Elenco_Comuni[[#This Row],[Abitanti equivalenti 2022]]</f>
        <v>0.56444127097465191</v>
      </c>
      <c r="F84" s="90" t="str">
        <f t="shared" si="6"/>
        <v>Tra 0,3 e 0,6</v>
      </c>
      <c r="G84" s="85" t="s">
        <v>188</v>
      </c>
      <c r="H84" s="225">
        <v>502.96800000000002</v>
      </c>
      <c r="I84" s="87">
        <v>529.64</v>
      </c>
      <c r="J84" s="87">
        <v>1032.6079999999999</v>
      </c>
      <c r="K84" s="80">
        <v>0.48708512814156008</v>
      </c>
      <c r="L84" s="80" t="str">
        <f t="shared" si="5"/>
        <v>&lt; 67%</v>
      </c>
      <c r="M84" s="84" t="s">
        <v>121</v>
      </c>
      <c r="O84" s="78"/>
      <c r="P84" s="78"/>
      <c r="Q84" s="114"/>
      <c r="R84"/>
    </row>
    <row r="85" spans="1:18" x14ac:dyDescent="0.25">
      <c r="A85" s="85" t="s">
        <v>136</v>
      </c>
      <c r="B85" s="84" t="s">
        <v>118</v>
      </c>
      <c r="C85" s="86">
        <v>4685</v>
      </c>
      <c r="D85" s="86">
        <v>7389</v>
      </c>
      <c r="E85" s="89">
        <f>Elenco_Comuni[[#This Row],[Abitanti residenti 2023]]/Elenco_Comuni[[#This Row],[Abitanti equivalenti 2022]]</f>
        <v>0.63405061578021382</v>
      </c>
      <c r="F85" s="90" t="str">
        <f t="shared" si="6"/>
        <v>&gt; 0,6</v>
      </c>
      <c r="G85" s="85" t="s">
        <v>120</v>
      </c>
      <c r="H85" s="225">
        <v>2003.663</v>
      </c>
      <c r="I85" s="87">
        <v>907.44</v>
      </c>
      <c r="J85" s="87">
        <v>2911.1030000000001</v>
      </c>
      <c r="K85" s="80">
        <v>0.6882831009414645</v>
      </c>
      <c r="L85" s="80" t="str">
        <f t="shared" si="5"/>
        <v>&gt;= 67%</v>
      </c>
      <c r="M85" s="84" t="s">
        <v>121</v>
      </c>
      <c r="O85" s="78"/>
      <c r="P85" s="78"/>
      <c r="Q85" s="114"/>
      <c r="R85"/>
    </row>
    <row r="86" spans="1:18" ht="30" x14ac:dyDescent="0.25">
      <c r="A86" s="85" t="s">
        <v>335</v>
      </c>
      <c r="B86" s="84" t="s">
        <v>235</v>
      </c>
      <c r="C86" s="86">
        <v>758</v>
      </c>
      <c r="D86" s="86">
        <v>1460.6769178535283</v>
      </c>
      <c r="E86" s="89">
        <f>Elenco_Comuni[[#This Row],[Abitanti residenti 2023]]/Elenco_Comuni[[#This Row],[Abitanti equivalenti 2022]]</f>
        <v>0.51893748079067659</v>
      </c>
      <c r="F86" s="90" t="str">
        <f t="shared" si="6"/>
        <v>Tra 0,3 e 0,6</v>
      </c>
      <c r="G86" s="168" t="s">
        <v>331</v>
      </c>
      <c r="H86" s="225">
        <v>256.43299999999999</v>
      </c>
      <c r="I86">
        <v>59.826000000000001</v>
      </c>
      <c r="J86">
        <v>316.25900000000001</v>
      </c>
      <c r="K86" s="80">
        <v>0.81083226090008509</v>
      </c>
      <c r="L86" s="80" t="s">
        <v>121</v>
      </c>
      <c r="O86" s="78"/>
      <c r="P86" s="78"/>
      <c r="Q86" s="114"/>
      <c r="R86"/>
    </row>
    <row r="87" spans="1:18" x14ac:dyDescent="0.25">
      <c r="A87" s="85" t="s">
        <v>336</v>
      </c>
      <c r="B87" s="84" t="s">
        <v>235</v>
      </c>
      <c r="C87" s="86">
        <v>6318</v>
      </c>
      <c r="D87" s="86">
        <v>10136.50041558974</v>
      </c>
      <c r="E87" s="89">
        <f>Elenco_Comuni[[#This Row],[Abitanti residenti 2023]]/Elenco_Comuni[[#This Row],[Abitanti equivalenti 2022]]</f>
        <v>0.62329203778091291</v>
      </c>
      <c r="F87" s="90" t="str">
        <f t="shared" si="6"/>
        <v>&gt; 0,6</v>
      </c>
      <c r="G87" s="168" t="s">
        <v>331</v>
      </c>
      <c r="H87" s="225">
        <v>1771.633</v>
      </c>
      <c r="I87">
        <v>413.423</v>
      </c>
      <c r="J87">
        <v>2185.056</v>
      </c>
      <c r="K87" s="80">
        <v>0.81079523819984478</v>
      </c>
      <c r="L87" s="80" t="s">
        <v>121</v>
      </c>
      <c r="O87" s="78"/>
      <c r="P87" s="78"/>
      <c r="Q87" s="114"/>
      <c r="R87"/>
    </row>
    <row r="88" spans="1:18" x14ac:dyDescent="0.25">
      <c r="A88" s="85" t="s">
        <v>238</v>
      </c>
      <c r="B88" s="84" t="s">
        <v>235</v>
      </c>
      <c r="C88" s="86">
        <v>692</v>
      </c>
      <c r="D88" s="86">
        <v>1669</v>
      </c>
      <c r="E88" s="89">
        <f>Elenco_Comuni[[#This Row],[Abitanti residenti 2023]]/Elenco_Comuni[[#This Row],[Abitanti equivalenti 2022]]</f>
        <v>0.41461953265428403</v>
      </c>
      <c r="F88" s="90" t="str">
        <f t="shared" si="6"/>
        <v>Tra 0,3 e 0,6</v>
      </c>
      <c r="G88" s="85" t="s">
        <v>232</v>
      </c>
      <c r="H88" s="225">
        <v>377.34</v>
      </c>
      <c r="I88" s="87">
        <v>54.72</v>
      </c>
      <c r="J88" s="87">
        <v>432.05999999999995</v>
      </c>
      <c r="K88" s="80">
        <v>0.87335092348284971</v>
      </c>
      <c r="L88" s="80" t="str">
        <f>IF(K88&lt;0.67,"&lt; 67%",IF(K88&gt;=0.67,"&gt;= 67%"))</f>
        <v>&gt;= 67%</v>
      </c>
      <c r="M88" s="84" t="s">
        <v>121</v>
      </c>
      <c r="O88" s="78"/>
      <c r="P88" s="78"/>
      <c r="Q88" s="114"/>
      <c r="R88"/>
    </row>
    <row r="89" spans="1:18" x14ac:dyDescent="0.25">
      <c r="A89" s="85" t="s">
        <v>204</v>
      </c>
      <c r="B89" s="84" t="s">
        <v>186</v>
      </c>
      <c r="C89" s="86">
        <v>3822</v>
      </c>
      <c r="D89" s="86">
        <v>5616</v>
      </c>
      <c r="E89" s="89">
        <f>Elenco_Comuni[[#This Row],[Abitanti residenti 2023]]/Elenco_Comuni[[#This Row],[Abitanti equivalenti 2022]]</f>
        <v>0.68055555555555558</v>
      </c>
      <c r="F89" s="90" t="str">
        <f t="shared" si="6"/>
        <v>&gt; 0,6</v>
      </c>
      <c r="G89" s="85" t="s">
        <v>188</v>
      </c>
      <c r="H89" s="225">
        <v>1334.26</v>
      </c>
      <c r="I89" s="87">
        <v>633.46</v>
      </c>
      <c r="J89" s="87">
        <v>1967.72</v>
      </c>
      <c r="K89" s="80">
        <v>0.67807411623604985</v>
      </c>
      <c r="L89" s="80" t="str">
        <f>IF(K89&lt;0.67,"&lt; 67%",IF(K89&gt;=0.67,"&gt;= 67%"))</f>
        <v>&gt;= 67%</v>
      </c>
      <c r="M89" s="84" t="s">
        <v>121</v>
      </c>
      <c r="O89" s="78"/>
      <c r="P89" s="78"/>
      <c r="Q89" s="114"/>
      <c r="R89"/>
    </row>
    <row r="90" spans="1:18" x14ac:dyDescent="0.25">
      <c r="A90" s="85" t="s">
        <v>234</v>
      </c>
      <c r="B90" s="84" t="s">
        <v>230</v>
      </c>
      <c r="C90" s="86">
        <v>5773</v>
      </c>
      <c r="D90" s="86">
        <v>8462</v>
      </c>
      <c r="E90" s="89">
        <f>Elenco_Comuni[[#This Row],[Abitanti residenti 2023]]/Elenco_Comuni[[#This Row],[Abitanti equivalenti 2022]]</f>
        <v>0.68222642401323563</v>
      </c>
      <c r="F90" s="90" t="str">
        <f t="shared" si="6"/>
        <v>&gt; 0,6</v>
      </c>
      <c r="G90" s="85" t="s">
        <v>232</v>
      </c>
      <c r="H90" s="225">
        <v>2804.7449999999999</v>
      </c>
      <c r="I90" s="87">
        <v>680.86</v>
      </c>
      <c r="J90" s="87">
        <v>3485.605</v>
      </c>
      <c r="K90" s="80">
        <v>0.80466518724869851</v>
      </c>
      <c r="L90" s="80" t="str">
        <f>IF(K90&lt;0.67,"&lt; 67%",IF(K90&gt;=0.67,"&gt;= 67%"))</f>
        <v>&gt;= 67%</v>
      </c>
      <c r="M90" s="84" t="s">
        <v>121</v>
      </c>
      <c r="O90" s="78"/>
      <c r="P90" s="78"/>
      <c r="Q90" s="114"/>
      <c r="R90"/>
    </row>
    <row r="91" spans="1:18" x14ac:dyDescent="0.25">
      <c r="A91" s="85" t="s">
        <v>201</v>
      </c>
      <c r="B91" s="84" t="s">
        <v>186</v>
      </c>
      <c r="C91" s="86">
        <v>670</v>
      </c>
      <c r="D91" s="86">
        <v>1751</v>
      </c>
      <c r="E91" s="89">
        <f>Elenco_Comuni[[#This Row],[Abitanti residenti 2023]]/Elenco_Comuni[[#This Row],[Abitanti equivalenti 2022]]</f>
        <v>0.38263849229011992</v>
      </c>
      <c r="F91" s="90" t="str">
        <f t="shared" si="6"/>
        <v>Tra 0,3 e 0,6</v>
      </c>
      <c r="G91" s="85" t="s">
        <v>188</v>
      </c>
      <c r="H91" s="225">
        <v>184.69800000000001</v>
      </c>
      <c r="I91" s="87">
        <v>252.24</v>
      </c>
      <c r="J91" s="87">
        <v>436.93799999999999</v>
      </c>
      <c r="K91" s="80">
        <v>0.42270985814921114</v>
      </c>
      <c r="L91" s="80" t="str">
        <f>IF(K91&lt;0.67,"&lt; 67%",IF(K91&gt;=0.67,"&gt;= 67%"))</f>
        <v>&lt; 67%</v>
      </c>
      <c r="M91" s="84" t="s">
        <v>121</v>
      </c>
      <c r="O91" s="78"/>
      <c r="P91" s="78"/>
      <c r="Q91" s="114"/>
      <c r="R91"/>
    </row>
    <row r="92" spans="1:18" x14ac:dyDescent="0.25">
      <c r="A92" s="85" t="s">
        <v>137</v>
      </c>
      <c r="B92" s="84" t="s">
        <v>118</v>
      </c>
      <c r="C92" s="86">
        <v>7143</v>
      </c>
      <c r="D92" s="86">
        <v>13916</v>
      </c>
      <c r="E92" s="89">
        <f>Elenco_Comuni[[#This Row],[Abitanti residenti 2023]]/Elenco_Comuni[[#This Row],[Abitanti equivalenti 2022]]</f>
        <v>0.51329405001437189</v>
      </c>
      <c r="F92" s="90" t="str">
        <f t="shared" si="6"/>
        <v>Tra 0,3 e 0,6</v>
      </c>
      <c r="G92" s="85" t="s">
        <v>120</v>
      </c>
      <c r="H92" s="225">
        <v>4222.5569999999998</v>
      </c>
      <c r="I92" s="87">
        <v>1397.598</v>
      </c>
      <c r="J92" s="87">
        <v>5620.1549999999997</v>
      </c>
      <c r="K92" s="80">
        <v>0.75132394035395822</v>
      </c>
      <c r="L92" s="80" t="str">
        <f>IF(K92&lt;0.67,"&lt; 67%",IF(K92&gt;=0.67,"&gt;= 67%"))</f>
        <v>&gt;= 67%</v>
      </c>
      <c r="M92" s="84" t="s">
        <v>121</v>
      </c>
      <c r="O92" s="78"/>
      <c r="P92" s="78"/>
      <c r="Q92" s="114"/>
      <c r="R92"/>
    </row>
    <row r="93" spans="1:18" x14ac:dyDescent="0.25">
      <c r="A93" s="85" t="s">
        <v>337</v>
      </c>
      <c r="B93" s="84" t="s">
        <v>235</v>
      </c>
      <c r="C93" s="86">
        <v>1788</v>
      </c>
      <c r="D93" s="86">
        <v>3621.6708372408007</v>
      </c>
      <c r="E93" s="89">
        <f>Elenco_Comuni[[#This Row],[Abitanti residenti 2023]]/Elenco_Comuni[[#This Row],[Abitanti equivalenti 2022]]</f>
        <v>0.49369478352765001</v>
      </c>
      <c r="F93" s="90" t="str">
        <f t="shared" si="6"/>
        <v>Tra 0,3 e 0,6</v>
      </c>
      <c r="G93" s="168" t="s">
        <v>331</v>
      </c>
      <c r="H93" s="225">
        <v>799.27099999999996</v>
      </c>
      <c r="I93">
        <v>151.018</v>
      </c>
      <c r="J93">
        <v>950.28899999999999</v>
      </c>
      <c r="K93" s="80">
        <v>0.84108202873020732</v>
      </c>
      <c r="L93" s="80" t="s">
        <v>121</v>
      </c>
      <c r="O93" s="78"/>
      <c r="P93" s="78"/>
      <c r="Q93" s="114"/>
      <c r="R93"/>
    </row>
    <row r="94" spans="1:18" x14ac:dyDescent="0.25">
      <c r="A94" s="85" t="s">
        <v>152</v>
      </c>
      <c r="B94" s="84" t="s">
        <v>142</v>
      </c>
      <c r="C94" s="86">
        <v>20500</v>
      </c>
      <c r="D94" s="86">
        <v>36417</v>
      </c>
      <c r="E94" s="89">
        <f>Elenco_Comuni[[#This Row],[Abitanti residenti 2023]]/Elenco_Comuni[[#This Row],[Abitanti equivalenti 2022]]</f>
        <v>0.56292390916330282</v>
      </c>
      <c r="F94" s="90" t="str">
        <f t="shared" si="6"/>
        <v>Tra 0,3 e 0,6</v>
      </c>
      <c r="G94" s="85" t="s">
        <v>144</v>
      </c>
      <c r="H94" s="225">
        <v>8363.7090000000007</v>
      </c>
      <c r="I94" s="87">
        <v>3138.57</v>
      </c>
      <c r="J94" s="87">
        <v>11502.279</v>
      </c>
      <c r="K94" s="80">
        <v>0.72713494430103809</v>
      </c>
      <c r="L94" s="80" t="str">
        <f t="shared" ref="L94:L113" si="7">IF(K94&lt;0.67,"&lt; 67%",IF(K94&gt;=0.67,"&gt;= 67%"))</f>
        <v>&gt;= 67%</v>
      </c>
      <c r="M94" s="84" t="s">
        <v>121</v>
      </c>
      <c r="O94" s="78"/>
      <c r="P94" s="78"/>
      <c r="Q94" s="114"/>
      <c r="R94"/>
    </row>
    <row r="95" spans="1:18" ht="30" x14ac:dyDescent="0.25">
      <c r="A95" s="85" t="s">
        <v>220</v>
      </c>
      <c r="B95" s="84" t="s">
        <v>206</v>
      </c>
      <c r="C95" s="86">
        <v>4239</v>
      </c>
      <c r="D95" s="86">
        <v>8152</v>
      </c>
      <c r="E95" s="89">
        <f>Elenco_Comuni[[#This Row],[Abitanti residenti 2023]]/Elenco_Comuni[[#This Row],[Abitanti equivalenti 2022]]</f>
        <v>0.51999509322865556</v>
      </c>
      <c r="F95" s="90" t="str">
        <f t="shared" si="6"/>
        <v>Tra 0,3 e 0,6</v>
      </c>
      <c r="G95" s="85" t="s">
        <v>208</v>
      </c>
      <c r="H95" s="225">
        <v>1373.64</v>
      </c>
      <c r="I95" s="87">
        <v>1252.07</v>
      </c>
      <c r="J95" s="87">
        <v>2625.71</v>
      </c>
      <c r="K95" s="80">
        <v>0.52314992897159251</v>
      </c>
      <c r="L95" s="80" t="str">
        <f t="shared" si="7"/>
        <v>&lt; 67%</v>
      </c>
      <c r="M95" s="84" t="s">
        <v>121</v>
      </c>
      <c r="O95" s="78"/>
      <c r="P95" s="78"/>
      <c r="Q95" s="114"/>
      <c r="R95"/>
    </row>
    <row r="96" spans="1:18" x14ac:dyDescent="0.25">
      <c r="A96" s="85" t="s">
        <v>249</v>
      </c>
      <c r="B96" s="84" t="s">
        <v>243</v>
      </c>
      <c r="C96" s="86">
        <v>2834</v>
      </c>
      <c r="D96" s="86">
        <v>5252</v>
      </c>
      <c r="E96" s="89">
        <f>Elenco_Comuni[[#This Row],[Abitanti residenti 2023]]/Elenco_Comuni[[#This Row],[Abitanti equivalenti 2022]]</f>
        <v>0.53960396039603964</v>
      </c>
      <c r="F96" s="90" t="str">
        <f t="shared" si="6"/>
        <v>Tra 0,3 e 0,6</v>
      </c>
      <c r="G96" s="85" t="s">
        <v>245</v>
      </c>
      <c r="H96" s="225">
        <v>714.34400000000005</v>
      </c>
      <c r="I96" s="87">
        <v>970.10500000000002</v>
      </c>
      <c r="J96" s="87">
        <v>1684.4490000000001</v>
      </c>
      <c r="K96" s="80">
        <v>0.42408170268141099</v>
      </c>
      <c r="L96" s="80" t="str">
        <f t="shared" si="7"/>
        <v>&lt; 67%</v>
      </c>
      <c r="M96" s="84" t="s">
        <v>121</v>
      </c>
      <c r="O96" s="78"/>
      <c r="P96" s="78"/>
      <c r="Q96" s="114"/>
      <c r="R96"/>
    </row>
    <row r="97" spans="1:18" x14ac:dyDescent="0.25">
      <c r="A97" s="85" t="s">
        <v>179</v>
      </c>
      <c r="B97" s="84" t="s">
        <v>171</v>
      </c>
      <c r="C97" s="86">
        <v>6197</v>
      </c>
      <c r="D97" s="86">
        <v>13914</v>
      </c>
      <c r="E97" s="89">
        <f>Elenco_Comuni[[#This Row],[Abitanti residenti 2023]]/Elenco_Comuni[[#This Row],[Abitanti equivalenti 2022]]</f>
        <v>0.44537875521057929</v>
      </c>
      <c r="F97" s="90" t="str">
        <f t="shared" si="6"/>
        <v>Tra 0,3 e 0,6</v>
      </c>
      <c r="G97" s="85" t="s">
        <v>173</v>
      </c>
      <c r="H97" s="225">
        <v>5402.8689999999997</v>
      </c>
      <c r="I97" s="87">
        <v>444.79599999999999</v>
      </c>
      <c r="J97" s="87">
        <v>5847.665</v>
      </c>
      <c r="K97" s="80">
        <v>0.9239361351924229</v>
      </c>
      <c r="L97" s="80" t="str">
        <f t="shared" si="7"/>
        <v>&gt;= 67%</v>
      </c>
      <c r="M97" s="84" t="s">
        <v>121</v>
      </c>
      <c r="O97" s="78"/>
      <c r="P97" s="78"/>
      <c r="Q97" s="114"/>
      <c r="R97"/>
    </row>
    <row r="98" spans="1:18" x14ac:dyDescent="0.25">
      <c r="A98" s="85" t="s">
        <v>239</v>
      </c>
      <c r="B98" s="84" t="s">
        <v>235</v>
      </c>
      <c r="C98" s="86">
        <v>4014</v>
      </c>
      <c r="D98" s="86">
        <v>7270</v>
      </c>
      <c r="E98" s="89">
        <f>Elenco_Comuni[[#This Row],[Abitanti residenti 2023]]/Elenco_Comuni[[#This Row],[Abitanti equivalenti 2022]]</f>
        <v>0.55213204951856942</v>
      </c>
      <c r="F98" s="90" t="str">
        <f t="shared" ref="F98:F128" si="8">IF(E98&lt;0.3,"&lt; 0,3",IF(E98&lt;=0.6,"Tra 0,3 e 0,6","&gt; 0,6"))</f>
        <v>Tra 0,3 e 0,6</v>
      </c>
      <c r="G98" s="85" t="s">
        <v>232</v>
      </c>
      <c r="H98" s="225">
        <v>1878.4110000000001</v>
      </c>
      <c r="I98" s="87">
        <v>216.51</v>
      </c>
      <c r="J98" s="87">
        <v>2094.9210000000003</v>
      </c>
      <c r="K98" s="80">
        <v>0.89665004074139298</v>
      </c>
      <c r="L98" s="80" t="str">
        <f t="shared" si="7"/>
        <v>&gt;= 67%</v>
      </c>
      <c r="M98" s="84" t="s">
        <v>121</v>
      </c>
      <c r="O98" s="78"/>
      <c r="P98" s="78"/>
      <c r="Q98" s="114"/>
      <c r="R98"/>
    </row>
    <row r="99" spans="1:18" x14ac:dyDescent="0.25">
      <c r="A99" s="85" t="s">
        <v>250</v>
      </c>
      <c r="B99" s="84" t="s">
        <v>243</v>
      </c>
      <c r="C99" s="86">
        <v>1977</v>
      </c>
      <c r="D99" s="86">
        <v>3935</v>
      </c>
      <c r="E99" s="89">
        <f>Elenco_Comuni[[#This Row],[Abitanti residenti 2023]]/Elenco_Comuni[[#This Row],[Abitanti equivalenti 2022]]</f>
        <v>0.5024142312579416</v>
      </c>
      <c r="F99" s="90" t="str">
        <f t="shared" si="8"/>
        <v>Tra 0,3 e 0,6</v>
      </c>
      <c r="G99" s="85" t="s">
        <v>245</v>
      </c>
      <c r="H99" s="225">
        <v>877.23400000000004</v>
      </c>
      <c r="I99" s="87">
        <v>619.35500000000002</v>
      </c>
      <c r="J99" s="87">
        <v>1496.5889999999999</v>
      </c>
      <c r="K99" s="80">
        <v>0.58615558446574179</v>
      </c>
      <c r="L99" s="80" t="str">
        <f t="shared" si="7"/>
        <v>&lt; 67%</v>
      </c>
      <c r="M99" s="84" t="s">
        <v>121</v>
      </c>
      <c r="O99" s="78"/>
      <c r="P99" s="78"/>
      <c r="Q99" s="114"/>
      <c r="R99"/>
    </row>
    <row r="100" spans="1:18" x14ac:dyDescent="0.25">
      <c r="A100" s="85" t="s">
        <v>240</v>
      </c>
      <c r="B100" s="84" t="s">
        <v>235</v>
      </c>
      <c r="C100" s="86">
        <v>3353</v>
      </c>
      <c r="D100" s="86">
        <v>4955</v>
      </c>
      <c r="E100" s="89">
        <f>Elenco_Comuni[[#This Row],[Abitanti residenti 2023]]/Elenco_Comuni[[#This Row],[Abitanti equivalenti 2022]]</f>
        <v>0.6766902119071645</v>
      </c>
      <c r="F100" s="90" t="str">
        <f t="shared" si="8"/>
        <v>&gt; 0,6</v>
      </c>
      <c r="G100" s="85" t="s">
        <v>232</v>
      </c>
      <c r="H100" s="225">
        <v>1299.2460000000001</v>
      </c>
      <c r="I100" s="87">
        <v>249.21</v>
      </c>
      <c r="J100" s="87">
        <v>1548.4560000000001</v>
      </c>
      <c r="K100" s="80">
        <v>0.8390590368728591</v>
      </c>
      <c r="L100" s="80" t="str">
        <f t="shared" si="7"/>
        <v>&gt;= 67%</v>
      </c>
      <c r="M100" s="84" t="s">
        <v>121</v>
      </c>
      <c r="O100" s="78"/>
      <c r="P100" s="78"/>
      <c r="Q100" s="114"/>
      <c r="R100"/>
    </row>
    <row r="101" spans="1:18" x14ac:dyDescent="0.25">
      <c r="A101" s="85" t="s">
        <v>229</v>
      </c>
      <c r="B101" s="84" t="s">
        <v>206</v>
      </c>
      <c r="C101" s="86">
        <v>14934</v>
      </c>
      <c r="D101" s="86">
        <v>21639</v>
      </c>
      <c r="E101" s="89">
        <f>Elenco_Comuni[[#This Row],[Abitanti residenti 2023]]/Elenco_Comuni[[#This Row],[Abitanti equivalenti 2022]]</f>
        <v>0.69014279772632747</v>
      </c>
      <c r="F101" s="90" t="str">
        <f t="shared" si="8"/>
        <v>&gt; 0,6</v>
      </c>
      <c r="G101" s="85" t="s">
        <v>208</v>
      </c>
      <c r="H101" s="225">
        <v>6156.723</v>
      </c>
      <c r="I101" s="87">
        <v>1759.52</v>
      </c>
      <c r="J101" s="87">
        <v>7916.2430000000004</v>
      </c>
      <c r="K101" s="80">
        <v>0.77773294730846432</v>
      </c>
      <c r="L101" s="80" t="str">
        <f t="shared" si="7"/>
        <v>&gt;= 67%</v>
      </c>
      <c r="M101" s="84" t="s">
        <v>121</v>
      </c>
      <c r="O101" s="78"/>
      <c r="P101" s="78"/>
      <c r="Q101" s="114"/>
      <c r="R101"/>
    </row>
    <row r="102" spans="1:18" ht="30" x14ac:dyDescent="0.25">
      <c r="A102" s="85" t="s">
        <v>254</v>
      </c>
      <c r="B102" s="84" t="s">
        <v>243</v>
      </c>
      <c r="C102" s="86">
        <v>1370</v>
      </c>
      <c r="D102" s="86">
        <v>1904</v>
      </c>
      <c r="E102" s="89">
        <f>Elenco_Comuni[[#This Row],[Abitanti residenti 2023]]/Elenco_Comuni[[#This Row],[Abitanti equivalenti 2022]]</f>
        <v>0.71953781512605042</v>
      </c>
      <c r="F102" s="90" t="str">
        <f t="shared" si="8"/>
        <v>&gt; 0,6</v>
      </c>
      <c r="G102" s="85" t="s">
        <v>253</v>
      </c>
      <c r="H102" s="225">
        <v>238.71899999999999</v>
      </c>
      <c r="I102" s="87">
        <v>377.96800000000002</v>
      </c>
      <c r="J102" s="87">
        <v>616.68700000000001</v>
      </c>
      <c r="K102" s="80">
        <v>0.38709912808280372</v>
      </c>
      <c r="L102" s="80" t="str">
        <f t="shared" si="7"/>
        <v>&lt; 67%</v>
      </c>
      <c r="M102" s="84" t="s">
        <v>121</v>
      </c>
      <c r="O102" s="78"/>
      <c r="P102" s="78"/>
      <c r="Q102" s="114"/>
      <c r="R102"/>
    </row>
    <row r="103" spans="1:18" x14ac:dyDescent="0.25">
      <c r="A103" s="85" t="s">
        <v>205</v>
      </c>
      <c r="B103" s="84" t="s">
        <v>186</v>
      </c>
      <c r="C103" s="86">
        <v>8870</v>
      </c>
      <c r="D103" s="86">
        <v>13561</v>
      </c>
      <c r="E103" s="89">
        <f>Elenco_Comuni[[#This Row],[Abitanti residenti 2023]]/Elenco_Comuni[[#This Row],[Abitanti equivalenti 2022]]</f>
        <v>0.65408155740727081</v>
      </c>
      <c r="F103" s="90" t="str">
        <f t="shared" si="8"/>
        <v>&gt; 0,6</v>
      </c>
      <c r="G103" s="85" t="s">
        <v>188</v>
      </c>
      <c r="H103" s="225">
        <v>2653.261</v>
      </c>
      <c r="I103" s="87">
        <v>2827.29</v>
      </c>
      <c r="J103" s="87">
        <v>5480.5509999999995</v>
      </c>
      <c r="K103" s="80">
        <v>0.48412303799380757</v>
      </c>
      <c r="L103" s="80" t="str">
        <f t="shared" si="7"/>
        <v>&lt; 67%</v>
      </c>
      <c r="M103" s="84" t="s">
        <v>121</v>
      </c>
      <c r="O103" s="78"/>
      <c r="P103" s="78"/>
      <c r="Q103" s="114"/>
      <c r="R103"/>
    </row>
    <row r="104" spans="1:18" x14ac:dyDescent="0.25">
      <c r="A104" s="85" t="s">
        <v>202</v>
      </c>
      <c r="B104" s="84" t="s">
        <v>186</v>
      </c>
      <c r="C104" s="86">
        <v>2438</v>
      </c>
      <c r="D104" s="86">
        <v>7048</v>
      </c>
      <c r="E104" s="89">
        <f>Elenco_Comuni[[#This Row],[Abitanti residenti 2023]]/Elenco_Comuni[[#This Row],[Abitanti equivalenti 2022]]</f>
        <v>0.34591373439273554</v>
      </c>
      <c r="F104" s="90" t="str">
        <f t="shared" si="8"/>
        <v>Tra 0,3 e 0,6</v>
      </c>
      <c r="G104" s="85" t="s">
        <v>188</v>
      </c>
      <c r="H104" s="225">
        <v>997.83699999999999</v>
      </c>
      <c r="I104" s="87">
        <v>1335.51</v>
      </c>
      <c r="J104" s="87">
        <v>2333.3469999999998</v>
      </c>
      <c r="K104" s="80">
        <v>0.42764192381158916</v>
      </c>
      <c r="L104" s="80" t="str">
        <f t="shared" si="7"/>
        <v>&lt; 67%</v>
      </c>
      <c r="M104" s="84" t="s">
        <v>121</v>
      </c>
      <c r="O104" s="78"/>
      <c r="P104" s="78"/>
      <c r="Q104" s="114"/>
      <c r="R104"/>
    </row>
    <row r="105" spans="1:18" x14ac:dyDescent="0.25">
      <c r="A105" s="85" t="s">
        <v>241</v>
      </c>
      <c r="B105" s="84" t="s">
        <v>235</v>
      </c>
      <c r="C105" s="86">
        <v>3160</v>
      </c>
      <c r="D105" s="86">
        <v>4581</v>
      </c>
      <c r="E105" s="89">
        <f>Elenco_Comuni[[#This Row],[Abitanti residenti 2023]]/Elenco_Comuni[[#This Row],[Abitanti equivalenti 2022]]</f>
        <v>0.68980571927526746</v>
      </c>
      <c r="F105" s="90" t="str">
        <f t="shared" si="8"/>
        <v>&gt; 0,6</v>
      </c>
      <c r="G105" s="85" t="s">
        <v>232</v>
      </c>
      <c r="H105" s="225">
        <v>1399.828</v>
      </c>
      <c r="I105" s="87">
        <v>272.19</v>
      </c>
      <c r="J105" s="87">
        <v>1672.018</v>
      </c>
      <c r="K105" s="80">
        <v>0.83720869033706569</v>
      </c>
      <c r="L105" s="80" t="str">
        <f t="shared" si="7"/>
        <v>&gt;= 67%</v>
      </c>
      <c r="M105" s="84" t="s">
        <v>121</v>
      </c>
      <c r="O105" s="78"/>
      <c r="P105" s="78"/>
      <c r="Q105" s="114"/>
      <c r="R105"/>
    </row>
    <row r="106" spans="1:18" x14ac:dyDescent="0.25">
      <c r="A106" s="85" t="s">
        <v>165</v>
      </c>
      <c r="B106" s="84" t="s">
        <v>142</v>
      </c>
      <c r="C106" s="86">
        <v>1699</v>
      </c>
      <c r="D106" s="86">
        <v>2867</v>
      </c>
      <c r="E106" s="89">
        <f>Elenco_Comuni[[#This Row],[Abitanti residenti 2023]]/Elenco_Comuni[[#This Row],[Abitanti equivalenti 2022]]</f>
        <v>0.59260551098709457</v>
      </c>
      <c r="F106" s="90" t="str">
        <f t="shared" si="8"/>
        <v>Tra 0,3 e 0,6</v>
      </c>
      <c r="G106" s="85" t="s">
        <v>144</v>
      </c>
      <c r="H106" s="225">
        <v>358.46600000000001</v>
      </c>
      <c r="I106" s="87">
        <v>571.32000000000005</v>
      </c>
      <c r="J106" s="87">
        <v>929.78600000000006</v>
      </c>
      <c r="K106" s="80">
        <v>0.38553602656955471</v>
      </c>
      <c r="L106" s="80" t="str">
        <f t="shared" si="7"/>
        <v>&lt; 67%</v>
      </c>
      <c r="M106" s="84" t="s">
        <v>121</v>
      </c>
      <c r="O106" s="78"/>
      <c r="P106" s="78"/>
      <c r="Q106" s="114"/>
      <c r="R106"/>
    </row>
    <row r="107" spans="1:18" x14ac:dyDescent="0.25">
      <c r="A107" s="85" t="s">
        <v>251</v>
      </c>
      <c r="B107" s="84" t="s">
        <v>243</v>
      </c>
      <c r="C107" s="86">
        <v>1064</v>
      </c>
      <c r="D107" s="86">
        <v>2617</v>
      </c>
      <c r="E107" s="89">
        <f>Elenco_Comuni[[#This Row],[Abitanti residenti 2023]]/Elenco_Comuni[[#This Row],[Abitanti equivalenti 2022]]</f>
        <v>0.40657241115781428</v>
      </c>
      <c r="F107" s="90" t="str">
        <f t="shared" si="8"/>
        <v>Tra 0,3 e 0,6</v>
      </c>
      <c r="G107" s="85" t="s">
        <v>245</v>
      </c>
      <c r="H107" s="225">
        <v>249.28</v>
      </c>
      <c r="I107" s="87">
        <v>400.76400000000001</v>
      </c>
      <c r="J107" s="87">
        <v>650.04399999999998</v>
      </c>
      <c r="K107" s="80">
        <v>0.38348173354419085</v>
      </c>
      <c r="L107" s="80" t="str">
        <f t="shared" si="7"/>
        <v>&lt; 67%</v>
      </c>
      <c r="M107" s="84" t="s">
        <v>121</v>
      </c>
      <c r="O107" s="78"/>
      <c r="P107" s="78"/>
      <c r="Q107" s="114"/>
      <c r="R107"/>
    </row>
    <row r="108" spans="1:18" x14ac:dyDescent="0.25">
      <c r="A108" s="85" t="s">
        <v>166</v>
      </c>
      <c r="B108" s="84" t="s">
        <v>142</v>
      </c>
      <c r="C108" s="86">
        <v>1160</v>
      </c>
      <c r="D108" s="86">
        <v>1835</v>
      </c>
      <c r="E108" s="89">
        <f>Elenco_Comuni[[#This Row],[Abitanti residenti 2023]]/Elenco_Comuni[[#This Row],[Abitanti equivalenti 2022]]</f>
        <v>0.63215258855585832</v>
      </c>
      <c r="F108" s="90" t="str">
        <f t="shared" si="8"/>
        <v>&gt; 0,6</v>
      </c>
      <c r="G108" s="85" t="s">
        <v>144</v>
      </c>
      <c r="H108" s="225">
        <v>261.01499999999999</v>
      </c>
      <c r="I108" s="87">
        <v>392.8</v>
      </c>
      <c r="J108" s="87">
        <v>653.81500000000005</v>
      </c>
      <c r="K108" s="80">
        <v>0.39921843334888302</v>
      </c>
      <c r="L108" s="80" t="str">
        <f t="shared" si="7"/>
        <v>&lt; 67%</v>
      </c>
      <c r="M108" s="84" t="s">
        <v>121</v>
      </c>
      <c r="O108" s="78"/>
      <c r="P108" s="78"/>
      <c r="Q108" s="114"/>
      <c r="R108"/>
    </row>
    <row r="109" spans="1:18" x14ac:dyDescent="0.25">
      <c r="A109" s="85" t="s">
        <v>153</v>
      </c>
      <c r="B109" s="84" t="s">
        <v>142</v>
      </c>
      <c r="C109" s="86">
        <v>2171</v>
      </c>
      <c r="D109" s="86">
        <v>4562</v>
      </c>
      <c r="E109" s="89">
        <f>Elenco_Comuni[[#This Row],[Abitanti residenti 2023]]/Elenco_Comuni[[#This Row],[Abitanti equivalenti 2022]]</f>
        <v>0.4758877685225778</v>
      </c>
      <c r="F109" s="90" t="str">
        <f t="shared" si="8"/>
        <v>Tra 0,3 e 0,6</v>
      </c>
      <c r="G109" s="85" t="s">
        <v>144</v>
      </c>
      <c r="H109" s="225">
        <v>1396.12</v>
      </c>
      <c r="I109" s="87">
        <v>667.89</v>
      </c>
      <c r="J109" s="87">
        <v>2064.0099999999998</v>
      </c>
      <c r="K109" s="80">
        <v>0.67641145149490556</v>
      </c>
      <c r="L109" s="80" t="str">
        <f t="shared" si="7"/>
        <v>&gt;= 67%</v>
      </c>
      <c r="M109" s="84" t="s">
        <v>121</v>
      </c>
      <c r="O109" s="78"/>
      <c r="P109" s="78"/>
      <c r="Q109" s="114"/>
      <c r="R109"/>
    </row>
    <row r="110" spans="1:18" x14ac:dyDescent="0.25">
      <c r="A110" s="85" t="s">
        <v>180</v>
      </c>
      <c r="B110" s="84" t="s">
        <v>171</v>
      </c>
      <c r="C110" s="86">
        <v>4176</v>
      </c>
      <c r="D110" s="86">
        <v>7451</v>
      </c>
      <c r="E110" s="89">
        <f>Elenco_Comuni[[#This Row],[Abitanti residenti 2023]]/Elenco_Comuni[[#This Row],[Abitanti equivalenti 2022]]</f>
        <v>0.56046168299557109</v>
      </c>
      <c r="F110" s="90" t="str">
        <f t="shared" si="8"/>
        <v>Tra 0,3 e 0,6</v>
      </c>
      <c r="G110" s="85" t="s">
        <v>173</v>
      </c>
      <c r="H110" s="225">
        <v>1416.671</v>
      </c>
      <c r="I110" s="87">
        <v>1591.126</v>
      </c>
      <c r="J110" s="87">
        <v>3007.797</v>
      </c>
      <c r="K110" s="80">
        <v>0.47099953886515616</v>
      </c>
      <c r="L110" s="80" t="str">
        <f t="shared" si="7"/>
        <v>&lt; 67%</v>
      </c>
      <c r="M110" s="84" t="s">
        <v>121</v>
      </c>
      <c r="O110" s="78"/>
      <c r="P110" s="78"/>
      <c r="Q110" s="114"/>
      <c r="R110"/>
    </row>
    <row r="111" spans="1:18" x14ac:dyDescent="0.25">
      <c r="A111" s="85" t="s">
        <v>167</v>
      </c>
      <c r="B111" s="84" t="s">
        <v>142</v>
      </c>
      <c r="C111" s="86">
        <v>888</v>
      </c>
      <c r="D111" s="86">
        <v>1621</v>
      </c>
      <c r="E111" s="89">
        <f>Elenco_Comuni[[#This Row],[Abitanti residenti 2023]]/Elenco_Comuni[[#This Row],[Abitanti equivalenti 2022]]</f>
        <v>0.54780999383096851</v>
      </c>
      <c r="F111" s="90" t="str">
        <f t="shared" si="8"/>
        <v>Tra 0,3 e 0,6</v>
      </c>
      <c r="G111" s="85" t="s">
        <v>144</v>
      </c>
      <c r="H111" s="225">
        <v>197.018</v>
      </c>
      <c r="I111" s="87">
        <v>363.59899999999999</v>
      </c>
      <c r="J111" s="87">
        <v>560.61699999999996</v>
      </c>
      <c r="K111" s="80">
        <v>0.35143065586666122</v>
      </c>
      <c r="L111" s="80" t="str">
        <f t="shared" si="7"/>
        <v>&lt; 67%</v>
      </c>
      <c r="M111" s="84" t="s">
        <v>121</v>
      </c>
      <c r="O111" s="78"/>
      <c r="P111" s="78"/>
      <c r="Q111" s="114"/>
      <c r="R111"/>
    </row>
    <row r="112" spans="1:18" x14ac:dyDescent="0.25">
      <c r="A112" s="85" t="s">
        <v>154</v>
      </c>
      <c r="B112" s="84" t="s">
        <v>142</v>
      </c>
      <c r="C112" s="86">
        <v>9679</v>
      </c>
      <c r="D112" s="86">
        <v>15745</v>
      </c>
      <c r="E112" s="89">
        <f>Elenco_Comuni[[#This Row],[Abitanti residenti 2023]]/Elenco_Comuni[[#This Row],[Abitanti equivalenti 2022]]</f>
        <v>0.61473483645601779</v>
      </c>
      <c r="F112" s="90" t="str">
        <f t="shared" si="8"/>
        <v>&gt; 0,6</v>
      </c>
      <c r="G112" s="85" t="s">
        <v>144</v>
      </c>
      <c r="H112" s="225">
        <v>6272.2870000000003</v>
      </c>
      <c r="I112" s="87">
        <v>981.56</v>
      </c>
      <c r="J112" s="87">
        <v>7253.8469999999998</v>
      </c>
      <c r="K112" s="80">
        <v>0.86468421514818283</v>
      </c>
      <c r="L112" s="80" t="str">
        <f t="shared" si="7"/>
        <v>&gt;= 67%</v>
      </c>
      <c r="M112" s="84" t="s">
        <v>121</v>
      </c>
      <c r="O112" s="78"/>
      <c r="P112" s="78"/>
      <c r="Q112" s="114"/>
      <c r="R112"/>
    </row>
    <row r="113" spans="1:19" x14ac:dyDescent="0.25">
      <c r="A113" s="85" t="s">
        <v>138</v>
      </c>
      <c r="B113" s="84" t="s">
        <v>118</v>
      </c>
      <c r="C113" s="86">
        <v>2215</v>
      </c>
      <c r="D113" s="86">
        <v>4279</v>
      </c>
      <c r="E113" s="89">
        <f>Elenco_Comuni[[#This Row],[Abitanti residenti 2023]]/Elenco_Comuni[[#This Row],[Abitanti equivalenti 2022]]</f>
        <v>0.51764430941808837</v>
      </c>
      <c r="F113" s="90" t="str">
        <f t="shared" si="8"/>
        <v>Tra 0,3 e 0,6</v>
      </c>
      <c r="G113" s="85" t="s">
        <v>120</v>
      </c>
      <c r="H113" s="225">
        <v>1171.9490000000001</v>
      </c>
      <c r="I113" s="87">
        <v>571.53</v>
      </c>
      <c r="J113" s="87">
        <v>1743.479</v>
      </c>
      <c r="K113" s="80">
        <v>0.67218991453295396</v>
      </c>
      <c r="L113" s="80" t="str">
        <f t="shared" si="7"/>
        <v>&gt;= 67%</v>
      </c>
      <c r="M113" s="84" t="s">
        <v>121</v>
      </c>
      <c r="O113" s="78"/>
      <c r="P113" s="78"/>
      <c r="Q113" s="114"/>
      <c r="R113"/>
    </row>
    <row r="114" spans="1:19" x14ac:dyDescent="0.25">
      <c r="A114" s="85" t="s">
        <v>338</v>
      </c>
      <c r="B114" s="84" t="s">
        <v>235</v>
      </c>
      <c r="C114" s="86">
        <v>1124</v>
      </c>
      <c r="D114" s="86">
        <v>2058.3916075986676</v>
      </c>
      <c r="E114" s="89">
        <f>Elenco_Comuni[[#This Row],[Abitanti residenti 2023]]/Elenco_Comuni[[#This Row],[Abitanti equivalenti 2022]]</f>
        <v>0.54605741485278658</v>
      </c>
      <c r="F114" s="90" t="str">
        <f t="shared" si="8"/>
        <v>Tra 0,3 e 0,6</v>
      </c>
      <c r="G114" s="168" t="s">
        <v>331</v>
      </c>
      <c r="H114" s="225">
        <v>499.28800000000001</v>
      </c>
      <c r="I114">
        <v>70.129000000000005</v>
      </c>
      <c r="J114">
        <v>569.41700000000003</v>
      </c>
      <c r="K114" s="80">
        <v>0.87684069846878476</v>
      </c>
      <c r="L114" s="80" t="s">
        <v>121</v>
      </c>
      <c r="O114" s="78"/>
      <c r="P114" s="78"/>
      <c r="Q114" s="114"/>
      <c r="R114"/>
    </row>
    <row r="115" spans="1:19" x14ac:dyDescent="0.25">
      <c r="A115" s="85" t="s">
        <v>168</v>
      </c>
      <c r="B115" s="84" t="s">
        <v>142</v>
      </c>
      <c r="C115" s="86">
        <v>536</v>
      </c>
      <c r="D115" s="86">
        <v>1027</v>
      </c>
      <c r="E115" s="89">
        <f>Elenco_Comuni[[#This Row],[Abitanti residenti 2023]]/Elenco_Comuni[[#This Row],[Abitanti equivalenti 2022]]</f>
        <v>0.52190847127555984</v>
      </c>
      <c r="F115" s="90" t="str">
        <f t="shared" si="8"/>
        <v>Tra 0,3 e 0,6</v>
      </c>
      <c r="G115" s="85" t="s">
        <v>144</v>
      </c>
      <c r="H115" s="87">
        <v>93.516999999999996</v>
      </c>
      <c r="I115" s="87">
        <v>183.86</v>
      </c>
      <c r="J115" s="87">
        <v>277.37700000000001</v>
      </c>
      <c r="K115" s="80">
        <v>0.33714763661010105</v>
      </c>
      <c r="L115" s="80" t="str">
        <f t="shared" ref="L115:L128" si="9">IF(K115&lt;0.67,"&lt; 67%",IF(K115&gt;=0.67,"&gt;= 67%"))</f>
        <v>&lt; 67%</v>
      </c>
      <c r="M115" s="84" t="s">
        <v>121</v>
      </c>
      <c r="O115" s="78"/>
      <c r="P115" s="78"/>
      <c r="Q115" s="114"/>
      <c r="R115"/>
    </row>
    <row r="116" spans="1:19" x14ac:dyDescent="0.25">
      <c r="A116" s="85" t="s">
        <v>169</v>
      </c>
      <c r="B116" s="84" t="s">
        <v>142</v>
      </c>
      <c r="C116" s="86">
        <v>2579</v>
      </c>
      <c r="D116" s="86">
        <v>4888</v>
      </c>
      <c r="E116" s="89">
        <f>Elenco_Comuni[[#This Row],[Abitanti residenti 2023]]/Elenco_Comuni[[#This Row],[Abitanti equivalenti 2022]]</f>
        <v>0.52761865793780682</v>
      </c>
      <c r="F116" s="90" t="str">
        <f t="shared" si="8"/>
        <v>Tra 0,3 e 0,6</v>
      </c>
      <c r="G116" s="85" t="s">
        <v>144</v>
      </c>
      <c r="H116" s="87">
        <v>797.03</v>
      </c>
      <c r="I116" s="87">
        <v>724.26</v>
      </c>
      <c r="J116" s="87">
        <v>1521.29</v>
      </c>
      <c r="K116" s="80">
        <v>0.52391720184843127</v>
      </c>
      <c r="L116" s="80" t="str">
        <f t="shared" si="9"/>
        <v>&lt; 67%</v>
      </c>
      <c r="M116" s="84" t="s">
        <v>121</v>
      </c>
      <c r="O116" s="78"/>
      <c r="P116" s="78"/>
      <c r="Q116" s="114"/>
      <c r="R116"/>
    </row>
    <row r="117" spans="1:19" x14ac:dyDescent="0.25">
      <c r="A117" s="85" t="s">
        <v>170</v>
      </c>
      <c r="B117" s="84" t="s">
        <v>142</v>
      </c>
      <c r="C117" s="86">
        <v>1141</v>
      </c>
      <c r="D117" s="86">
        <v>1757</v>
      </c>
      <c r="E117" s="89">
        <f>Elenco_Comuni[[#This Row],[Abitanti residenti 2023]]/Elenco_Comuni[[#This Row],[Abitanti equivalenti 2022]]</f>
        <v>0.64940239043824699</v>
      </c>
      <c r="F117" s="90" t="str">
        <f t="shared" si="8"/>
        <v>&gt; 0,6</v>
      </c>
      <c r="G117" s="85" t="s">
        <v>144</v>
      </c>
      <c r="H117" s="87">
        <v>282.08100000000002</v>
      </c>
      <c r="I117" s="87">
        <v>375.32</v>
      </c>
      <c r="J117" s="87">
        <v>657.40100000000007</v>
      </c>
      <c r="K117" s="80">
        <v>0.42908513981572888</v>
      </c>
      <c r="L117" s="80" t="str">
        <f t="shared" si="9"/>
        <v>&lt; 67%</v>
      </c>
      <c r="M117" s="84" t="s">
        <v>121</v>
      </c>
      <c r="O117" s="78"/>
      <c r="P117" s="78"/>
      <c r="Q117" s="114"/>
      <c r="R117"/>
    </row>
    <row r="118" spans="1:19" x14ac:dyDescent="0.25">
      <c r="A118" s="85" t="s">
        <v>181</v>
      </c>
      <c r="B118" s="84" t="s">
        <v>171</v>
      </c>
      <c r="C118" s="86">
        <v>3923</v>
      </c>
      <c r="D118" s="86">
        <v>10532</v>
      </c>
      <c r="E118" s="89">
        <f>Elenco_Comuni[[#This Row],[Abitanti residenti 2023]]/Elenco_Comuni[[#This Row],[Abitanti equivalenti 2022]]</f>
        <v>0.37248385871629319</v>
      </c>
      <c r="F118" s="90" t="str">
        <f t="shared" si="8"/>
        <v>Tra 0,3 e 0,6</v>
      </c>
      <c r="G118" s="85" t="s">
        <v>173</v>
      </c>
      <c r="H118" s="87">
        <v>1342.883</v>
      </c>
      <c r="I118" s="87">
        <v>2140.6860000000001</v>
      </c>
      <c r="J118" s="87">
        <v>3483.5690000000004</v>
      </c>
      <c r="K118" s="80">
        <v>0.38549057015951166</v>
      </c>
      <c r="L118" s="80" t="str">
        <f t="shared" si="9"/>
        <v>&lt; 67%</v>
      </c>
      <c r="M118" s="84" t="s">
        <v>121</v>
      </c>
      <c r="O118" s="78"/>
      <c r="P118" s="78"/>
      <c r="Q118" s="114"/>
      <c r="R118"/>
    </row>
    <row r="119" spans="1:19" x14ac:dyDescent="0.25">
      <c r="A119" s="85" t="s">
        <v>221</v>
      </c>
      <c r="B119" s="84" t="s">
        <v>206</v>
      </c>
      <c r="C119" s="86">
        <v>7690</v>
      </c>
      <c r="D119" s="86">
        <v>11522</v>
      </c>
      <c r="E119" s="89">
        <f>Elenco_Comuni[[#This Row],[Abitanti residenti 2023]]/Elenco_Comuni[[#This Row],[Abitanti equivalenti 2022]]</f>
        <v>0.66741885089394204</v>
      </c>
      <c r="F119" s="90" t="str">
        <f t="shared" si="8"/>
        <v>&gt; 0,6</v>
      </c>
      <c r="G119" s="85" t="s">
        <v>208</v>
      </c>
      <c r="H119" s="87">
        <v>2095.8200000000002</v>
      </c>
      <c r="I119" s="87">
        <v>1868.83</v>
      </c>
      <c r="J119" s="87">
        <v>3964.65</v>
      </c>
      <c r="K119" s="80">
        <v>0.52862673880418198</v>
      </c>
      <c r="L119" s="80" t="str">
        <f t="shared" si="9"/>
        <v>&lt; 67%</v>
      </c>
      <c r="M119" s="84" t="s">
        <v>121</v>
      </c>
      <c r="O119" s="78"/>
      <c r="P119" s="78"/>
      <c r="Q119" s="114"/>
      <c r="R119"/>
    </row>
    <row r="120" spans="1:19" x14ac:dyDescent="0.25">
      <c r="A120" s="85" t="s">
        <v>242</v>
      </c>
      <c r="B120" s="84" t="s">
        <v>235</v>
      </c>
      <c r="C120" s="86">
        <v>1749</v>
      </c>
      <c r="D120" s="86">
        <v>3757</v>
      </c>
      <c r="E120" s="89">
        <f>Elenco_Comuni[[#This Row],[Abitanti residenti 2023]]/Elenco_Comuni[[#This Row],[Abitanti equivalenti 2022]]</f>
        <v>0.46553100878360393</v>
      </c>
      <c r="F120" s="90" t="str">
        <f t="shared" si="8"/>
        <v>Tra 0,3 e 0,6</v>
      </c>
      <c r="G120" s="85" t="s">
        <v>232</v>
      </c>
      <c r="H120" s="87">
        <v>935.15200000000004</v>
      </c>
      <c r="I120" s="87">
        <v>259.58</v>
      </c>
      <c r="J120" s="87">
        <v>1194.732</v>
      </c>
      <c r="K120" s="80">
        <v>0.7827295159081703</v>
      </c>
      <c r="L120" s="80" t="str">
        <f t="shared" si="9"/>
        <v>&gt;= 67%</v>
      </c>
      <c r="M120" s="84" t="s">
        <v>121</v>
      </c>
      <c r="O120" s="78"/>
      <c r="P120" s="78"/>
      <c r="Q120" s="114"/>
      <c r="R120"/>
    </row>
    <row r="121" spans="1:19" x14ac:dyDescent="0.25">
      <c r="A121" s="85" t="s">
        <v>139</v>
      </c>
      <c r="B121" s="84" t="s">
        <v>118</v>
      </c>
      <c r="C121" s="86">
        <v>2031</v>
      </c>
      <c r="D121" s="86">
        <v>3653</v>
      </c>
      <c r="E121" s="89">
        <f>Elenco_Comuni[[#This Row],[Abitanti residenti 2023]]/Elenco_Comuni[[#This Row],[Abitanti equivalenti 2022]]</f>
        <v>0.55598138516287987</v>
      </c>
      <c r="F121" s="90" t="str">
        <f t="shared" si="8"/>
        <v>Tra 0,3 e 0,6</v>
      </c>
      <c r="G121" s="85" t="s">
        <v>120</v>
      </c>
      <c r="H121" s="87">
        <v>222.92699999999999</v>
      </c>
      <c r="I121" s="87">
        <v>828.75</v>
      </c>
      <c r="J121" s="87">
        <v>1051.6769999999999</v>
      </c>
      <c r="K121" s="80">
        <v>0.21197287760405525</v>
      </c>
      <c r="L121" s="80" t="str">
        <f t="shared" si="9"/>
        <v>&lt; 67%</v>
      </c>
      <c r="M121" s="84" t="s">
        <v>121</v>
      </c>
      <c r="P121" s="78"/>
      <c r="Q121" s="79"/>
      <c r="R121"/>
      <c r="S121"/>
    </row>
    <row r="122" spans="1:19" x14ac:dyDescent="0.25">
      <c r="A122" s="85" t="s">
        <v>182</v>
      </c>
      <c r="B122" s="84" t="s">
        <v>171</v>
      </c>
      <c r="C122" s="86">
        <v>1781</v>
      </c>
      <c r="D122" s="86">
        <v>4255</v>
      </c>
      <c r="E122" s="89">
        <f>Elenco_Comuni[[#This Row],[Abitanti residenti 2023]]/Elenco_Comuni[[#This Row],[Abitanti equivalenti 2022]]</f>
        <v>0.41856639247943594</v>
      </c>
      <c r="F122" s="90" t="str">
        <f t="shared" si="8"/>
        <v>Tra 0,3 e 0,6</v>
      </c>
      <c r="G122" s="85" t="s">
        <v>173</v>
      </c>
      <c r="H122" s="87">
        <v>854.05600000000004</v>
      </c>
      <c r="I122" s="87">
        <v>854.13800000000003</v>
      </c>
      <c r="J122" s="87">
        <v>1708.194</v>
      </c>
      <c r="K122" s="80">
        <v>0.49997599804237697</v>
      </c>
      <c r="L122" s="80" t="str">
        <f t="shared" si="9"/>
        <v>&lt; 67%</v>
      </c>
      <c r="M122" s="84" t="s">
        <v>121</v>
      </c>
      <c r="P122" s="78"/>
      <c r="Q122" s="79"/>
      <c r="R122"/>
      <c r="S122"/>
    </row>
    <row r="123" spans="1:19" x14ac:dyDescent="0.25">
      <c r="A123" s="85" t="s">
        <v>183</v>
      </c>
      <c r="B123" s="84" t="s">
        <v>171</v>
      </c>
      <c r="C123" s="86">
        <v>4400</v>
      </c>
      <c r="D123" s="86">
        <v>7334</v>
      </c>
      <c r="E123" s="89">
        <f>Elenco_Comuni[[#This Row],[Abitanti residenti 2023]]/Elenco_Comuni[[#This Row],[Abitanti equivalenti 2022]]</f>
        <v>0.5999454595036815</v>
      </c>
      <c r="F123" s="90" t="str">
        <f t="shared" si="8"/>
        <v>Tra 0,3 e 0,6</v>
      </c>
      <c r="G123" s="85" t="s">
        <v>173</v>
      </c>
      <c r="H123" s="87">
        <v>2140.431</v>
      </c>
      <c r="I123" s="87">
        <v>547.49800000000005</v>
      </c>
      <c r="J123" s="87">
        <v>2687.9290000000001</v>
      </c>
      <c r="K123" s="80">
        <v>0.79631232819021636</v>
      </c>
      <c r="L123" s="80" t="str">
        <f t="shared" si="9"/>
        <v>&gt;= 67%</v>
      </c>
      <c r="M123" s="84" t="s">
        <v>121</v>
      </c>
      <c r="P123" s="78"/>
      <c r="Q123" s="79"/>
      <c r="R123"/>
      <c r="S123"/>
    </row>
    <row r="124" spans="1:19" x14ac:dyDescent="0.25">
      <c r="A124" s="85" t="s">
        <v>184</v>
      </c>
      <c r="B124" s="84" t="s">
        <v>171</v>
      </c>
      <c r="C124" s="86">
        <v>3429</v>
      </c>
      <c r="D124" s="86">
        <v>5360</v>
      </c>
      <c r="E124" s="89">
        <f>Elenco_Comuni[[#This Row],[Abitanti residenti 2023]]/Elenco_Comuni[[#This Row],[Abitanti equivalenti 2022]]</f>
        <v>0.6397388059701492</v>
      </c>
      <c r="F124" s="90" t="str">
        <f t="shared" si="8"/>
        <v>&gt; 0,6</v>
      </c>
      <c r="G124" s="85" t="s">
        <v>173</v>
      </c>
      <c r="H124" s="87">
        <v>1418.0650000000001</v>
      </c>
      <c r="I124" s="87">
        <v>807.02</v>
      </c>
      <c r="J124" s="87">
        <v>2225.085</v>
      </c>
      <c r="K124" s="80">
        <v>0.63730823766283085</v>
      </c>
      <c r="L124" s="80" t="str">
        <f t="shared" si="9"/>
        <v>&lt; 67%</v>
      </c>
      <c r="M124" s="84" t="s">
        <v>121</v>
      </c>
    </row>
    <row r="125" spans="1:19" x14ac:dyDescent="0.25">
      <c r="A125" s="85" t="s">
        <v>140</v>
      </c>
      <c r="B125" s="84" t="s">
        <v>118</v>
      </c>
      <c r="C125" s="86">
        <v>4170</v>
      </c>
      <c r="D125" s="86">
        <v>6597</v>
      </c>
      <c r="E125" s="89">
        <f>Elenco_Comuni[[#This Row],[Abitanti residenti 2023]]/Elenco_Comuni[[#This Row],[Abitanti equivalenti 2022]]</f>
        <v>0.63210550250113684</v>
      </c>
      <c r="F125" s="90" t="str">
        <f t="shared" si="8"/>
        <v>&gt; 0,6</v>
      </c>
      <c r="G125" s="85" t="s">
        <v>120</v>
      </c>
      <c r="H125" s="87">
        <v>2113.3409999999999</v>
      </c>
      <c r="I125" s="87">
        <v>796.39</v>
      </c>
      <c r="J125" s="87">
        <v>2909.7309999999998</v>
      </c>
      <c r="K125" s="80">
        <v>0.72630115979793319</v>
      </c>
      <c r="L125" s="80" t="str">
        <f t="shared" si="9"/>
        <v>&gt;= 67%</v>
      </c>
      <c r="M125" s="84" t="s">
        <v>121</v>
      </c>
    </row>
    <row r="126" spans="1:19" x14ac:dyDescent="0.25">
      <c r="A126" s="85" t="s">
        <v>185</v>
      </c>
      <c r="B126" s="84" t="s">
        <v>171</v>
      </c>
      <c r="C126" s="86">
        <v>3557</v>
      </c>
      <c r="D126" s="86">
        <v>6562</v>
      </c>
      <c r="E126" s="89">
        <f>Elenco_Comuni[[#This Row],[Abitanti residenti 2023]]/Elenco_Comuni[[#This Row],[Abitanti equivalenti 2022]]</f>
        <v>0.54206034745504417</v>
      </c>
      <c r="F126" s="90" t="str">
        <f t="shared" si="8"/>
        <v>Tra 0,3 e 0,6</v>
      </c>
      <c r="G126" s="85" t="s">
        <v>173</v>
      </c>
      <c r="H126" s="87">
        <v>1014.561</v>
      </c>
      <c r="I126" s="87">
        <v>1098.607</v>
      </c>
      <c r="J126" s="87">
        <v>2113.1680000000001</v>
      </c>
      <c r="K126" s="80">
        <v>0.48011374391435041</v>
      </c>
      <c r="L126" s="80" t="str">
        <f t="shared" si="9"/>
        <v>&lt; 67%</v>
      </c>
      <c r="M126" s="84" t="s">
        <v>121</v>
      </c>
    </row>
    <row r="127" spans="1:19" x14ac:dyDescent="0.25">
      <c r="A127" s="85" t="s">
        <v>141</v>
      </c>
      <c r="B127" s="84" t="s">
        <v>118</v>
      </c>
      <c r="C127" s="86">
        <v>72</v>
      </c>
      <c r="D127" s="86">
        <v>309</v>
      </c>
      <c r="E127" s="89">
        <f>Elenco_Comuni[[#This Row],[Abitanti residenti 2023]]/Elenco_Comuni[[#This Row],[Abitanti equivalenti 2022]]</f>
        <v>0.23300970873786409</v>
      </c>
      <c r="F127" s="90" t="str">
        <f t="shared" si="8"/>
        <v>&lt; 0,3</v>
      </c>
      <c r="G127" s="85" t="s">
        <v>120</v>
      </c>
      <c r="H127" s="87">
        <v>23.36</v>
      </c>
      <c r="I127" s="87">
        <v>53.23</v>
      </c>
      <c r="J127" s="87">
        <v>76.59</v>
      </c>
      <c r="K127" s="80">
        <v>0.30500065282673977</v>
      </c>
      <c r="L127" s="80" t="str">
        <f t="shared" si="9"/>
        <v>&lt; 67%</v>
      </c>
      <c r="M127" s="84" t="s">
        <v>121</v>
      </c>
    </row>
    <row r="128" spans="1:19" x14ac:dyDescent="0.25">
      <c r="A128" s="85" t="s">
        <v>203</v>
      </c>
      <c r="B128" s="84" t="s">
        <v>186</v>
      </c>
      <c r="C128" s="86">
        <v>4714</v>
      </c>
      <c r="D128" s="86">
        <v>8574</v>
      </c>
      <c r="E128" s="89">
        <f>Elenco_Comuni[[#This Row],[Abitanti residenti 2023]]/Elenco_Comuni[[#This Row],[Abitanti equivalenti 2022]]</f>
        <v>0.54980172614882206</v>
      </c>
      <c r="F128" s="90" t="str">
        <f t="shared" si="8"/>
        <v>Tra 0,3 e 0,6</v>
      </c>
      <c r="G128" s="85" t="s">
        <v>188</v>
      </c>
      <c r="H128" s="87">
        <v>2067.7620000000002</v>
      </c>
      <c r="I128" s="87">
        <v>1104.8900000000001</v>
      </c>
      <c r="J128" s="87">
        <v>3172.652</v>
      </c>
      <c r="K128" s="80">
        <v>0.65174560588428865</v>
      </c>
      <c r="L128" s="80" t="str">
        <f t="shared" si="9"/>
        <v>&lt; 67%</v>
      </c>
      <c r="M128" s="84" t="s">
        <v>121</v>
      </c>
    </row>
  </sheetData>
  <phoneticPr fontId="22" type="noConversion"/>
  <conditionalFormatting sqref="K2:K128">
    <cfRule type="cellIs" dxfId="2" priority="1" operator="lessThan">
      <formula>0.67</formula>
    </cfRule>
    <cfRule type="cellIs" dxfId="1" priority="2" operator="greaterThan">
      <formula>0.67</formula>
    </cfRule>
  </conditionalFormatting>
  <pageMargins left="0.7" right="0.7" top="0.75" bottom="0.75" header="0.3" footer="0.3"/>
  <pageSetup paperSize="9" orientation="portrait"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F79E-CFA6-41AC-8910-87AF933D50EB}">
  <dimension ref="A1:F128"/>
  <sheetViews>
    <sheetView topLeftCell="C1" workbookViewId="0">
      <selection activeCell="K95" sqref="K95"/>
    </sheetView>
  </sheetViews>
  <sheetFormatPr defaultRowHeight="15.75" x14ac:dyDescent="0.25"/>
  <cols>
    <col min="1" max="1" width="12.42578125" hidden="1" customWidth="1"/>
    <col min="2" max="2" width="9.140625" hidden="1" customWidth="1"/>
    <col min="3" max="3" width="32.7109375" style="84" bestFit="1" customWidth="1"/>
    <col min="4" max="5" width="24.5703125" style="171" customWidth="1"/>
    <col min="6" max="6" width="24.5703125" style="172" customWidth="1"/>
  </cols>
  <sheetData>
    <row r="1" spans="1:6" ht="45" x14ac:dyDescent="0.25">
      <c r="A1" t="s">
        <v>343</v>
      </c>
      <c r="B1" t="s">
        <v>344</v>
      </c>
      <c r="C1" s="173" t="s">
        <v>339</v>
      </c>
      <c r="D1" s="174" t="s">
        <v>340</v>
      </c>
      <c r="E1" s="174" t="s">
        <v>341</v>
      </c>
      <c r="F1" s="175" t="s">
        <v>342</v>
      </c>
    </row>
    <row r="2" spans="1:6" x14ac:dyDescent="0.25">
      <c r="A2" t="s">
        <v>343</v>
      </c>
      <c r="B2" s="169" t="s">
        <v>155</v>
      </c>
      <c r="C2" s="178" t="str">
        <f>CONCATENATE(A2," ",B2)</f>
        <v>comune di Albareto</v>
      </c>
      <c r="D2" s="177">
        <v>1</v>
      </c>
      <c r="E2" s="177">
        <v>1</v>
      </c>
      <c r="F2" s="176" t="s">
        <v>302</v>
      </c>
    </row>
    <row r="3" spans="1:6" ht="30" x14ac:dyDescent="0.25">
      <c r="A3" t="s">
        <v>343</v>
      </c>
      <c r="B3" s="169" t="s">
        <v>119</v>
      </c>
      <c r="C3" s="178" t="str">
        <f t="shared" ref="C3:C66" si="0">CONCATENATE(A3," ",B3)</f>
        <v>comune di Alta Val Tidone</v>
      </c>
      <c r="D3" s="177">
        <v>1</v>
      </c>
      <c r="E3" s="177">
        <v>1</v>
      </c>
      <c r="F3" s="176" t="s">
        <v>302</v>
      </c>
    </row>
    <row r="4" spans="1:6" ht="45" x14ac:dyDescent="0.25">
      <c r="A4" t="s">
        <v>343</v>
      </c>
      <c r="B4" s="169" t="s">
        <v>207</v>
      </c>
      <c r="C4" s="179" t="str">
        <f t="shared" si="0"/>
        <v>comune di Alto Reno Terme</v>
      </c>
      <c r="D4" s="177">
        <v>0</v>
      </c>
      <c r="E4" s="177">
        <v>0</v>
      </c>
      <c r="F4" s="176" t="s">
        <v>301</v>
      </c>
    </row>
    <row r="5" spans="1:6" ht="30" x14ac:dyDescent="0.25">
      <c r="A5" t="s">
        <v>343</v>
      </c>
      <c r="B5" s="169" t="s">
        <v>236</v>
      </c>
      <c r="C5" s="178" t="str">
        <f t="shared" si="0"/>
        <v>comune di Bagno di Romagna</v>
      </c>
      <c r="D5" s="177">
        <v>1</v>
      </c>
      <c r="E5" s="177">
        <v>0</v>
      </c>
      <c r="F5" s="176" t="s">
        <v>302</v>
      </c>
    </row>
    <row r="6" spans="1:6" x14ac:dyDescent="0.25">
      <c r="A6" t="s">
        <v>343</v>
      </c>
      <c r="B6" s="169" t="s">
        <v>172</v>
      </c>
      <c r="C6" s="178" t="str">
        <f t="shared" si="0"/>
        <v>comune di Baiso</v>
      </c>
      <c r="D6" s="177">
        <v>0</v>
      </c>
      <c r="E6" s="177">
        <v>1</v>
      </c>
      <c r="F6" s="176" t="s">
        <v>302</v>
      </c>
    </row>
    <row r="7" spans="1:6" x14ac:dyDescent="0.25">
      <c r="A7" t="s">
        <v>343</v>
      </c>
      <c r="B7" s="169" t="s">
        <v>157</v>
      </c>
      <c r="C7" s="179" t="str">
        <f t="shared" si="0"/>
        <v>comune di Bardi</v>
      </c>
      <c r="D7" s="177">
        <v>0</v>
      </c>
      <c r="E7" s="177">
        <v>0</v>
      </c>
      <c r="F7" s="176" t="s">
        <v>301</v>
      </c>
    </row>
    <row r="8" spans="1:6" x14ac:dyDescent="0.25">
      <c r="A8" t="s">
        <v>343</v>
      </c>
      <c r="B8" s="169" t="s">
        <v>158</v>
      </c>
      <c r="C8" s="178" t="str">
        <f t="shared" si="0"/>
        <v>comune di Bedonia</v>
      </c>
      <c r="D8" s="177">
        <v>1</v>
      </c>
      <c r="E8" s="177">
        <v>1</v>
      </c>
      <c r="F8" s="176" t="s">
        <v>302</v>
      </c>
    </row>
    <row r="9" spans="1:6" x14ac:dyDescent="0.25">
      <c r="A9" t="s">
        <v>343</v>
      </c>
      <c r="B9" s="169" t="s">
        <v>159</v>
      </c>
      <c r="C9" s="178" t="str">
        <f t="shared" si="0"/>
        <v>comune di Berceto</v>
      </c>
      <c r="D9" s="177">
        <v>1</v>
      </c>
      <c r="E9" s="177">
        <v>0</v>
      </c>
      <c r="F9" s="176" t="s">
        <v>302</v>
      </c>
    </row>
    <row r="10" spans="1:6" x14ac:dyDescent="0.25">
      <c r="A10" t="s">
        <v>343</v>
      </c>
      <c r="B10" s="169" t="s">
        <v>122</v>
      </c>
      <c r="C10" s="179" t="str">
        <f t="shared" si="0"/>
        <v>comune di Bettola</v>
      </c>
      <c r="D10" s="177">
        <v>0</v>
      </c>
      <c r="E10" s="177">
        <v>0</v>
      </c>
      <c r="F10" s="176" t="s">
        <v>301</v>
      </c>
    </row>
    <row r="11" spans="1:6" x14ac:dyDescent="0.25">
      <c r="A11" t="s">
        <v>343</v>
      </c>
      <c r="B11" s="169" t="s">
        <v>123</v>
      </c>
      <c r="C11" s="179" t="str">
        <f t="shared" si="0"/>
        <v>comune di Bobbio</v>
      </c>
      <c r="D11" s="177">
        <v>0</v>
      </c>
      <c r="E11" s="177">
        <v>0</v>
      </c>
      <c r="F11" s="176" t="s">
        <v>301</v>
      </c>
    </row>
    <row r="12" spans="1:6" x14ac:dyDescent="0.25">
      <c r="A12" t="s">
        <v>343</v>
      </c>
      <c r="B12" s="169" t="s">
        <v>160</v>
      </c>
      <c r="C12" s="179" t="str">
        <f t="shared" si="0"/>
        <v>comune di Bore</v>
      </c>
      <c r="D12" s="177">
        <v>0</v>
      </c>
      <c r="E12" s="177">
        <v>0</v>
      </c>
      <c r="F12" s="176" t="s">
        <v>301</v>
      </c>
    </row>
    <row r="13" spans="1:6" ht="45" x14ac:dyDescent="0.25">
      <c r="A13" t="s">
        <v>343</v>
      </c>
      <c r="B13" s="169" t="s">
        <v>222</v>
      </c>
      <c r="C13" s="178" t="str">
        <f t="shared" si="0"/>
        <v>comune di Borgo Tossignano</v>
      </c>
      <c r="D13" s="177">
        <v>1</v>
      </c>
      <c r="E13" s="177">
        <v>1</v>
      </c>
      <c r="F13" s="176" t="s">
        <v>302</v>
      </c>
    </row>
    <row r="14" spans="1:6" ht="45" x14ac:dyDescent="0.25">
      <c r="A14" t="s">
        <v>343</v>
      </c>
      <c r="B14" s="169" t="s">
        <v>161</v>
      </c>
      <c r="C14" s="179" t="str">
        <f t="shared" si="0"/>
        <v>comune di Borgo Val di Taro</v>
      </c>
      <c r="D14" s="177">
        <v>0</v>
      </c>
      <c r="E14" s="177">
        <v>0</v>
      </c>
      <c r="F14" s="176" t="s">
        <v>301</v>
      </c>
    </row>
    <row r="15" spans="1:6" ht="30" x14ac:dyDescent="0.25">
      <c r="A15" t="s">
        <v>343</v>
      </c>
      <c r="B15" s="169" t="s">
        <v>231</v>
      </c>
      <c r="C15" s="178" t="str">
        <f t="shared" si="0"/>
        <v>comune di Brisighella</v>
      </c>
      <c r="D15" s="177">
        <v>0</v>
      </c>
      <c r="E15" s="177">
        <v>1</v>
      </c>
      <c r="F15" s="176" t="s">
        <v>302</v>
      </c>
    </row>
    <row r="16" spans="1:6" ht="30" x14ac:dyDescent="0.25">
      <c r="A16" t="s">
        <v>343</v>
      </c>
      <c r="B16" s="169" t="s">
        <v>143</v>
      </c>
      <c r="C16" s="178" t="str">
        <f t="shared" si="0"/>
        <v>comune di Calestano</v>
      </c>
      <c r="D16" s="177">
        <v>1</v>
      </c>
      <c r="E16" s="177">
        <v>0</v>
      </c>
      <c r="F16" s="176" t="s">
        <v>302</v>
      </c>
    </row>
    <row r="17" spans="1:6" ht="30" x14ac:dyDescent="0.25">
      <c r="A17" t="s">
        <v>343</v>
      </c>
      <c r="B17" s="169" t="s">
        <v>209</v>
      </c>
      <c r="C17" s="179" t="str">
        <f t="shared" si="0"/>
        <v>comune di Camugnano</v>
      </c>
      <c r="D17" s="177">
        <v>0</v>
      </c>
      <c r="E17" s="177">
        <v>0</v>
      </c>
      <c r="F17" s="176" t="s">
        <v>301</v>
      </c>
    </row>
    <row r="18" spans="1:6" x14ac:dyDescent="0.25">
      <c r="A18" t="s">
        <v>343</v>
      </c>
      <c r="B18" s="169" t="s">
        <v>174</v>
      </c>
      <c r="C18" s="179" t="str">
        <f t="shared" si="0"/>
        <v>comune di Canossa</v>
      </c>
      <c r="D18" s="177">
        <v>0</v>
      </c>
      <c r="E18" s="177">
        <v>0</v>
      </c>
      <c r="F18" s="176" t="s">
        <v>301</v>
      </c>
    </row>
    <row r="19" spans="1:6" ht="60" x14ac:dyDescent="0.25">
      <c r="A19" t="s">
        <v>343</v>
      </c>
      <c r="B19" s="169" t="s">
        <v>124</v>
      </c>
      <c r="C19" s="178" t="str">
        <f t="shared" si="0"/>
        <v>comune di Carpaneto Piacentino</v>
      </c>
      <c r="D19" s="177">
        <v>1</v>
      </c>
      <c r="E19" s="177">
        <v>1</v>
      </c>
      <c r="F19" s="176" t="s">
        <v>302</v>
      </c>
    </row>
    <row r="20" spans="1:6" x14ac:dyDescent="0.25">
      <c r="A20" t="s">
        <v>343</v>
      </c>
      <c r="B20" s="169" t="s">
        <v>175</v>
      </c>
      <c r="C20" s="179" t="str">
        <f t="shared" si="0"/>
        <v>comune di Carpineti</v>
      </c>
      <c r="D20" s="177">
        <v>0</v>
      </c>
      <c r="E20" s="177">
        <v>0</v>
      </c>
      <c r="F20" s="176" t="s">
        <v>301</v>
      </c>
    </row>
    <row r="21" spans="1:6" ht="30" x14ac:dyDescent="0.25">
      <c r="A21" t="s">
        <v>343</v>
      </c>
      <c r="B21" s="169" t="s">
        <v>223</v>
      </c>
      <c r="C21" s="178" t="str">
        <f t="shared" si="0"/>
        <v>comune di Casalfiumanese</v>
      </c>
      <c r="D21" s="177">
        <v>0</v>
      </c>
      <c r="E21" s="177">
        <v>1</v>
      </c>
      <c r="F21" s="176" t="s">
        <v>302</v>
      </c>
    </row>
    <row r="22" spans="1:6" x14ac:dyDescent="0.25">
      <c r="A22" t="s">
        <v>343</v>
      </c>
      <c r="B22" s="169" t="s">
        <v>176</v>
      </c>
      <c r="C22" s="178" t="str">
        <f t="shared" si="0"/>
        <v>comune di Casina</v>
      </c>
      <c r="D22" s="177">
        <v>0</v>
      </c>
      <c r="E22" s="177">
        <v>1</v>
      </c>
      <c r="F22" s="176" t="s">
        <v>302</v>
      </c>
    </row>
    <row r="23" spans="1:6" ht="30" x14ac:dyDescent="0.25">
      <c r="A23" t="s">
        <v>343</v>
      </c>
      <c r="B23" s="169" t="s">
        <v>233</v>
      </c>
      <c r="C23" s="178" t="str">
        <f t="shared" si="0"/>
        <v>comune di Casola Valsenio</v>
      </c>
      <c r="D23" s="177">
        <v>0</v>
      </c>
      <c r="E23" s="177">
        <v>1</v>
      </c>
      <c r="F23" s="176" t="s">
        <v>302</v>
      </c>
    </row>
    <row r="24" spans="1:6" ht="30" x14ac:dyDescent="0.25">
      <c r="A24" t="s">
        <v>343</v>
      </c>
      <c r="B24" s="169" t="s">
        <v>210</v>
      </c>
      <c r="C24" s="179" t="str">
        <f t="shared" si="0"/>
        <v>comune di Castel d'Aiano</v>
      </c>
      <c r="D24" s="177">
        <v>0</v>
      </c>
      <c r="E24" s="177">
        <v>0</v>
      </c>
      <c r="F24" s="176" t="s">
        <v>301</v>
      </c>
    </row>
    <row r="25" spans="1:6" ht="30" x14ac:dyDescent="0.25">
      <c r="A25" t="s">
        <v>343</v>
      </c>
      <c r="B25" s="169" t="s">
        <v>224</v>
      </c>
      <c r="C25" s="179" t="str">
        <f t="shared" si="0"/>
        <v>comune di Castel del Rio</v>
      </c>
      <c r="D25" s="177">
        <v>0</v>
      </c>
      <c r="E25" s="177">
        <v>0</v>
      </c>
      <c r="F25" s="176" t="s">
        <v>301</v>
      </c>
    </row>
    <row r="26" spans="1:6" ht="30" x14ac:dyDescent="0.25">
      <c r="A26" t="s">
        <v>343</v>
      </c>
      <c r="B26" s="169" t="s">
        <v>211</v>
      </c>
      <c r="C26" s="179" t="str">
        <f t="shared" si="0"/>
        <v>comune di Castel di Casio</v>
      </c>
      <c r="D26" s="177">
        <v>0</v>
      </c>
      <c r="E26" s="177">
        <v>0</v>
      </c>
      <c r="F26" s="176" t="s">
        <v>301</v>
      </c>
    </row>
    <row r="27" spans="1:6" ht="30" x14ac:dyDescent="0.25">
      <c r="A27" t="s">
        <v>343</v>
      </c>
      <c r="B27" s="169" t="s">
        <v>244</v>
      </c>
      <c r="C27" s="179" t="str">
        <f t="shared" si="0"/>
        <v>comune di Casteldelci</v>
      </c>
      <c r="D27" s="177">
        <v>0</v>
      </c>
      <c r="E27" s="177">
        <v>0</v>
      </c>
      <c r="F27" s="176" t="s">
        <v>301</v>
      </c>
    </row>
    <row r="28" spans="1:6" ht="30" x14ac:dyDescent="0.25">
      <c r="A28" t="s">
        <v>343</v>
      </c>
      <c r="B28" s="169" t="s">
        <v>177</v>
      </c>
      <c r="C28" s="178" t="str">
        <f t="shared" si="0"/>
        <v>comune di Castellarano</v>
      </c>
      <c r="D28" s="177">
        <v>1</v>
      </c>
      <c r="E28" s="177">
        <v>1</v>
      </c>
      <c r="F28" s="176" t="s">
        <v>302</v>
      </c>
    </row>
    <row r="29" spans="1:6" ht="45" x14ac:dyDescent="0.25">
      <c r="A29" t="s">
        <v>343</v>
      </c>
      <c r="B29" s="169" t="s">
        <v>178</v>
      </c>
      <c r="C29" s="178" t="str">
        <f t="shared" si="0"/>
        <v>comune di Castelnovo ne' Monti</v>
      </c>
      <c r="D29" s="177">
        <v>1</v>
      </c>
      <c r="E29" s="177">
        <v>0</v>
      </c>
      <c r="F29" s="176" t="s">
        <v>302</v>
      </c>
    </row>
    <row r="30" spans="1:6" ht="45" x14ac:dyDescent="0.25">
      <c r="A30" t="s">
        <v>343</v>
      </c>
      <c r="B30" s="169" t="s">
        <v>212</v>
      </c>
      <c r="C30" s="179" t="str">
        <f t="shared" si="0"/>
        <v>comune di Castiglione dei Pepoli</v>
      </c>
      <c r="D30" s="177">
        <v>0</v>
      </c>
      <c r="E30" s="177">
        <v>0</v>
      </c>
      <c r="F30" s="176" t="s">
        <v>301</v>
      </c>
    </row>
    <row r="31" spans="1:6" ht="30" x14ac:dyDescent="0.25">
      <c r="A31" t="s">
        <v>343</v>
      </c>
      <c r="B31" s="169" t="s">
        <v>125</v>
      </c>
      <c r="C31" s="179" t="str">
        <f t="shared" si="0"/>
        <v>comune di Cerignale</v>
      </c>
      <c r="D31" s="177">
        <v>0</v>
      </c>
      <c r="E31" s="177">
        <v>0</v>
      </c>
      <c r="F31" s="176" t="s">
        <v>301</v>
      </c>
    </row>
    <row r="32" spans="1:6" ht="45" x14ac:dyDescent="0.25">
      <c r="A32" t="s">
        <v>343</v>
      </c>
      <c r="B32" s="169" t="s">
        <v>330</v>
      </c>
      <c r="C32" s="178" t="str">
        <f t="shared" si="0"/>
        <v>comune di Civitella di Romagna</v>
      </c>
      <c r="D32" s="177">
        <v>1</v>
      </c>
      <c r="E32" s="177">
        <v>0</v>
      </c>
      <c r="F32" s="176" t="s">
        <v>302</v>
      </c>
    </row>
    <row r="33" spans="1:6" x14ac:dyDescent="0.25">
      <c r="A33" t="s">
        <v>343</v>
      </c>
      <c r="B33" s="169" t="s">
        <v>126</v>
      </c>
      <c r="C33" s="179" t="str">
        <f t="shared" si="0"/>
        <v>comune di Coli</v>
      </c>
      <c r="D33" s="177">
        <v>0</v>
      </c>
      <c r="E33" s="177">
        <v>0</v>
      </c>
      <c r="F33" s="176" t="s">
        <v>301</v>
      </c>
    </row>
    <row r="34" spans="1:6" ht="30" x14ac:dyDescent="0.25">
      <c r="A34" t="s">
        <v>343</v>
      </c>
      <c r="B34" s="169" t="s">
        <v>162</v>
      </c>
      <c r="C34" s="178" t="str">
        <f t="shared" si="0"/>
        <v>comune di Compiano</v>
      </c>
      <c r="D34" s="177">
        <v>1</v>
      </c>
      <c r="E34" s="177">
        <v>1</v>
      </c>
      <c r="F34" s="176" t="s">
        <v>302</v>
      </c>
    </row>
    <row r="35" spans="1:6" x14ac:dyDescent="0.25">
      <c r="A35" t="s">
        <v>343</v>
      </c>
      <c r="B35" s="169" t="s">
        <v>145</v>
      </c>
      <c r="C35" s="179" t="str">
        <f t="shared" si="0"/>
        <v>comune di Corniglio</v>
      </c>
      <c r="D35" s="177">
        <v>0</v>
      </c>
      <c r="E35" s="177">
        <v>0</v>
      </c>
      <c r="F35" s="176" t="s">
        <v>301</v>
      </c>
    </row>
    <row r="36" spans="1:6" ht="45" x14ac:dyDescent="0.25">
      <c r="A36" t="s">
        <v>343</v>
      </c>
      <c r="B36" s="169" t="s">
        <v>127</v>
      </c>
      <c r="C36" s="179" t="str">
        <f t="shared" si="0"/>
        <v>comune di Corte Brugnatella</v>
      </c>
      <c r="D36" s="177">
        <v>0</v>
      </c>
      <c r="E36" s="177">
        <v>0</v>
      </c>
      <c r="F36" s="176" t="s">
        <v>301</v>
      </c>
    </row>
    <row r="37" spans="1:6" ht="30" x14ac:dyDescent="0.25">
      <c r="A37" t="s">
        <v>343</v>
      </c>
      <c r="B37" s="169" t="s">
        <v>332</v>
      </c>
      <c r="C37" s="178" t="str">
        <f t="shared" si="0"/>
        <v>comune di Dovadola</v>
      </c>
      <c r="D37" s="177">
        <v>1</v>
      </c>
      <c r="E37" s="177">
        <v>0</v>
      </c>
      <c r="F37" s="176" t="s">
        <v>302</v>
      </c>
    </row>
    <row r="38" spans="1:6" x14ac:dyDescent="0.25">
      <c r="A38" t="s">
        <v>343</v>
      </c>
      <c r="B38" s="169" t="s">
        <v>187</v>
      </c>
      <c r="C38" s="179" t="str">
        <f t="shared" si="0"/>
        <v>comune di Fanano</v>
      </c>
      <c r="D38" s="177">
        <v>0</v>
      </c>
      <c r="E38" s="177">
        <v>0</v>
      </c>
      <c r="F38" s="176" t="s">
        <v>301</v>
      </c>
    </row>
    <row r="39" spans="1:6" x14ac:dyDescent="0.25">
      <c r="A39" t="s">
        <v>343</v>
      </c>
      <c r="B39" s="169" t="s">
        <v>128</v>
      </c>
      <c r="C39" s="179" t="str">
        <f t="shared" si="0"/>
        <v>comune di Farini</v>
      </c>
      <c r="D39" s="177">
        <v>0</v>
      </c>
      <c r="E39" s="177">
        <v>0</v>
      </c>
      <c r="F39" s="176" t="s">
        <v>301</v>
      </c>
    </row>
    <row r="40" spans="1:6" x14ac:dyDescent="0.25">
      <c r="A40" t="s">
        <v>343</v>
      </c>
      <c r="B40" s="169" t="s">
        <v>129</v>
      </c>
      <c r="C40" s="179" t="str">
        <f t="shared" si="0"/>
        <v>comune di Ferriere</v>
      </c>
      <c r="D40" s="177">
        <v>0</v>
      </c>
      <c r="E40" s="177">
        <v>0</v>
      </c>
      <c r="F40" s="176" t="s">
        <v>301</v>
      </c>
    </row>
    <row r="41" spans="1:6" ht="30" x14ac:dyDescent="0.25">
      <c r="A41" t="s">
        <v>343</v>
      </c>
      <c r="B41" s="169" t="s">
        <v>189</v>
      </c>
      <c r="C41" s="179" t="str">
        <f t="shared" si="0"/>
        <v>comune di Fiumalbo</v>
      </c>
      <c r="D41" s="177">
        <v>0</v>
      </c>
      <c r="E41" s="177">
        <v>0</v>
      </c>
      <c r="F41" s="176" t="s">
        <v>301</v>
      </c>
    </row>
    <row r="42" spans="1:6" ht="30" x14ac:dyDescent="0.25">
      <c r="A42" t="s">
        <v>343</v>
      </c>
      <c r="B42" s="169" t="s">
        <v>225</v>
      </c>
      <c r="C42" s="179" t="str">
        <f t="shared" si="0"/>
        <v>comune di Fontanelice</v>
      </c>
      <c r="D42" s="177">
        <v>0</v>
      </c>
      <c r="E42" s="177">
        <v>0</v>
      </c>
      <c r="F42" s="176" t="s">
        <v>301</v>
      </c>
    </row>
    <row r="43" spans="1:6" ht="30" x14ac:dyDescent="0.25">
      <c r="A43" t="s">
        <v>343</v>
      </c>
      <c r="B43" s="169" t="s">
        <v>163</v>
      </c>
      <c r="C43" s="178" t="str">
        <f t="shared" si="0"/>
        <v>comune di Fornovo di Taro</v>
      </c>
      <c r="D43" s="177">
        <v>1</v>
      </c>
      <c r="E43" s="177">
        <v>1</v>
      </c>
      <c r="F43" s="176" t="s">
        <v>302</v>
      </c>
    </row>
    <row r="44" spans="1:6" ht="30" x14ac:dyDescent="0.25">
      <c r="A44" t="s">
        <v>343</v>
      </c>
      <c r="B44" s="169" t="s">
        <v>190</v>
      </c>
      <c r="C44" s="179" t="str">
        <f t="shared" si="0"/>
        <v>comune di Frassinoro</v>
      </c>
      <c r="D44" s="177">
        <v>0</v>
      </c>
      <c r="E44" s="177">
        <v>0</v>
      </c>
      <c r="F44" s="176" t="s">
        <v>301</v>
      </c>
    </row>
    <row r="45" spans="1:6" ht="30" x14ac:dyDescent="0.25">
      <c r="A45" t="s">
        <v>343</v>
      </c>
      <c r="B45" s="169" t="s">
        <v>213</v>
      </c>
      <c r="C45" s="179" t="str">
        <f t="shared" si="0"/>
        <v>comune di Gaggio Montano</v>
      </c>
      <c r="D45" s="177">
        <v>0</v>
      </c>
      <c r="E45" s="177">
        <v>0</v>
      </c>
      <c r="F45" s="176" t="s">
        <v>301</v>
      </c>
    </row>
    <row r="46" spans="1:6" x14ac:dyDescent="0.25">
      <c r="A46" t="s">
        <v>343</v>
      </c>
      <c r="B46" s="169" t="s">
        <v>333</v>
      </c>
      <c r="C46" s="179" t="str">
        <f t="shared" si="0"/>
        <v>comune di Galeata</v>
      </c>
      <c r="D46" s="177">
        <v>0</v>
      </c>
      <c r="E46" s="177">
        <v>0</v>
      </c>
      <c r="F46" s="176" t="s">
        <v>301</v>
      </c>
    </row>
    <row r="47" spans="1:6" ht="30" x14ac:dyDescent="0.25">
      <c r="A47" t="s">
        <v>343</v>
      </c>
      <c r="B47" s="169" t="s">
        <v>214</v>
      </c>
      <c r="C47" s="179" t="str">
        <f t="shared" si="0"/>
        <v>comune di Grizzana Morandi</v>
      </c>
      <c r="D47" s="177">
        <v>0</v>
      </c>
      <c r="E47" s="177">
        <v>0</v>
      </c>
      <c r="F47" s="176" t="s">
        <v>301</v>
      </c>
    </row>
    <row r="48" spans="1:6" ht="30" x14ac:dyDescent="0.25">
      <c r="A48" t="s">
        <v>343</v>
      </c>
      <c r="B48" s="169" t="s">
        <v>130</v>
      </c>
      <c r="C48" s="179" t="str">
        <f t="shared" si="0"/>
        <v>comune di Gropparello</v>
      </c>
      <c r="D48" s="177">
        <v>0</v>
      </c>
      <c r="E48" s="177">
        <v>0</v>
      </c>
      <c r="F48" s="176" t="s">
        <v>301</v>
      </c>
    </row>
    <row r="49" spans="1:6" x14ac:dyDescent="0.25">
      <c r="A49" t="s">
        <v>343</v>
      </c>
      <c r="B49" s="169" t="s">
        <v>191</v>
      </c>
      <c r="C49" s="178" t="str">
        <f t="shared" si="0"/>
        <v>comune di Guiglia</v>
      </c>
      <c r="D49" s="177">
        <v>1</v>
      </c>
      <c r="E49" s="177">
        <v>0</v>
      </c>
      <c r="F49" s="176" t="s">
        <v>302</v>
      </c>
    </row>
    <row r="50" spans="1:6" ht="30" x14ac:dyDescent="0.25">
      <c r="A50" t="s">
        <v>343</v>
      </c>
      <c r="B50" s="169" t="s">
        <v>192</v>
      </c>
      <c r="C50" s="179" t="str">
        <f t="shared" si="0"/>
        <v>comune di Lama Mocogno</v>
      </c>
      <c r="D50" s="177">
        <v>0</v>
      </c>
      <c r="E50" s="177">
        <v>0</v>
      </c>
      <c r="F50" s="176" t="s">
        <v>301</v>
      </c>
    </row>
    <row r="51" spans="1:6" ht="30" x14ac:dyDescent="0.25">
      <c r="A51" t="s">
        <v>343</v>
      </c>
      <c r="B51" s="169" t="s">
        <v>146</v>
      </c>
      <c r="C51" s="179" t="str">
        <f t="shared" si="0"/>
        <v>comune di Langhirano</v>
      </c>
      <c r="D51" s="177">
        <v>0</v>
      </c>
      <c r="E51" s="177">
        <v>0</v>
      </c>
      <c r="F51" s="176" t="s">
        <v>301</v>
      </c>
    </row>
    <row r="52" spans="1:6" ht="45" x14ac:dyDescent="0.25">
      <c r="A52" t="s">
        <v>343</v>
      </c>
      <c r="B52" s="169" t="s">
        <v>147</v>
      </c>
      <c r="C52" s="179" t="str">
        <f t="shared" si="0"/>
        <v>comune di Lesignano de' Bagni</v>
      </c>
      <c r="D52" s="177">
        <v>0</v>
      </c>
      <c r="E52" s="177">
        <v>0</v>
      </c>
      <c r="F52" s="176" t="s">
        <v>301</v>
      </c>
    </row>
    <row r="53" spans="1:6" ht="60" x14ac:dyDescent="0.25">
      <c r="A53" t="s">
        <v>343</v>
      </c>
      <c r="B53" s="169" t="s">
        <v>215</v>
      </c>
      <c r="C53" s="179" t="str">
        <f t="shared" si="0"/>
        <v>comune di Lizzano in Belvedere</v>
      </c>
      <c r="D53" s="177">
        <v>0</v>
      </c>
      <c r="E53" s="177">
        <v>0</v>
      </c>
      <c r="F53" s="176" t="s">
        <v>301</v>
      </c>
    </row>
    <row r="54" spans="1:6" x14ac:dyDescent="0.25">
      <c r="A54" t="s">
        <v>343</v>
      </c>
      <c r="B54" s="169" t="s">
        <v>216</v>
      </c>
      <c r="C54" s="178" t="str">
        <f t="shared" si="0"/>
        <v>comune di Loiano</v>
      </c>
      <c r="D54" s="177">
        <v>1</v>
      </c>
      <c r="E54" s="177">
        <v>1</v>
      </c>
      <c r="F54" s="176" t="s">
        <v>302</v>
      </c>
    </row>
    <row r="55" spans="1:6" ht="45" x14ac:dyDescent="0.25">
      <c r="A55" t="s">
        <v>343</v>
      </c>
      <c r="B55" s="169" t="s">
        <v>131</v>
      </c>
      <c r="C55" s="179" t="str">
        <f t="shared" si="0"/>
        <v>comune di Lugagnano Val d'Arda</v>
      </c>
      <c r="D55" s="177">
        <v>0</v>
      </c>
      <c r="E55" s="177">
        <v>0</v>
      </c>
      <c r="F55" s="176" t="s">
        <v>301</v>
      </c>
    </row>
    <row r="56" spans="1:6" x14ac:dyDescent="0.25">
      <c r="A56" t="s">
        <v>343</v>
      </c>
      <c r="B56" s="169" t="s">
        <v>246</v>
      </c>
      <c r="C56" s="179" t="str">
        <f t="shared" si="0"/>
        <v>comune di Maiolo</v>
      </c>
      <c r="D56" s="177">
        <v>0</v>
      </c>
      <c r="E56" s="177">
        <v>0</v>
      </c>
      <c r="F56" s="176" t="s">
        <v>301</v>
      </c>
    </row>
    <row r="57" spans="1:6" ht="45" x14ac:dyDescent="0.25">
      <c r="A57" t="s">
        <v>343</v>
      </c>
      <c r="B57" s="169" t="s">
        <v>193</v>
      </c>
      <c r="C57" s="178" t="str">
        <f t="shared" si="0"/>
        <v>comune di Marano sul Panaro</v>
      </c>
      <c r="D57" s="177">
        <v>1</v>
      </c>
      <c r="E57" s="177">
        <v>1</v>
      </c>
      <c r="F57" s="176" t="s">
        <v>302</v>
      </c>
    </row>
    <row r="58" spans="1:6" ht="30" x14ac:dyDescent="0.25">
      <c r="A58" t="s">
        <v>343</v>
      </c>
      <c r="B58" s="169" t="s">
        <v>217</v>
      </c>
      <c r="C58" s="178" t="str">
        <f t="shared" si="0"/>
        <v>comune di Marzabotto</v>
      </c>
      <c r="D58" s="177">
        <v>1</v>
      </c>
      <c r="E58" s="177">
        <v>1</v>
      </c>
      <c r="F58" s="176" t="s">
        <v>302</v>
      </c>
    </row>
    <row r="59" spans="1:6" ht="30" x14ac:dyDescent="0.25">
      <c r="A59" t="s">
        <v>343</v>
      </c>
      <c r="B59" s="169" t="s">
        <v>148</v>
      </c>
      <c r="C59" s="178" t="str">
        <f t="shared" si="0"/>
        <v>comune di Medesano</v>
      </c>
      <c r="D59" s="177">
        <v>1</v>
      </c>
      <c r="E59" s="177">
        <v>0</v>
      </c>
      <c r="F59" s="176" t="s">
        <v>302</v>
      </c>
    </row>
    <row r="60" spans="1:6" ht="30" x14ac:dyDescent="0.25">
      <c r="A60" t="s">
        <v>343</v>
      </c>
      <c r="B60" s="169" t="s">
        <v>237</v>
      </c>
      <c r="C60" s="178" t="str">
        <f t="shared" si="0"/>
        <v>comune di Mercato Saraceno</v>
      </c>
      <c r="D60" s="177">
        <v>1</v>
      </c>
      <c r="E60" s="177">
        <v>0</v>
      </c>
      <c r="F60" s="176" t="s">
        <v>302</v>
      </c>
    </row>
    <row r="61" spans="1:6" ht="30" x14ac:dyDescent="0.25">
      <c r="A61" t="s">
        <v>343</v>
      </c>
      <c r="B61" s="169" t="s">
        <v>334</v>
      </c>
      <c r="C61" s="178" t="str">
        <f t="shared" si="0"/>
        <v>comune di Modigliana</v>
      </c>
      <c r="D61" s="177">
        <v>1</v>
      </c>
      <c r="E61" s="177">
        <v>0</v>
      </c>
      <c r="F61" s="176" t="s">
        <v>302</v>
      </c>
    </row>
    <row r="62" spans="1:6" ht="45" x14ac:dyDescent="0.25">
      <c r="A62" t="s">
        <v>343</v>
      </c>
      <c r="B62" s="169" t="s">
        <v>149</v>
      </c>
      <c r="C62" s="179" t="str">
        <f t="shared" si="0"/>
        <v>comune di Monchio delle Corti</v>
      </c>
      <c r="D62" s="177">
        <v>0</v>
      </c>
      <c r="E62" s="177">
        <v>0</v>
      </c>
      <c r="F62" s="176" t="s">
        <v>301</v>
      </c>
    </row>
    <row r="63" spans="1:6" ht="30" x14ac:dyDescent="0.25">
      <c r="A63" t="s">
        <v>343</v>
      </c>
      <c r="B63" s="169" t="s">
        <v>218</v>
      </c>
      <c r="C63" s="178" t="str">
        <f t="shared" si="0"/>
        <v>comune di Monghidoro</v>
      </c>
      <c r="D63" s="177">
        <v>1</v>
      </c>
      <c r="E63" s="177">
        <v>1</v>
      </c>
      <c r="F63" s="176" t="s">
        <v>302</v>
      </c>
    </row>
    <row r="64" spans="1:6" ht="45" x14ac:dyDescent="0.25">
      <c r="A64" t="s">
        <v>343</v>
      </c>
      <c r="B64" s="169" t="s">
        <v>226</v>
      </c>
      <c r="C64" s="178" t="str">
        <f t="shared" si="0"/>
        <v>comune di Monte San Pietro</v>
      </c>
      <c r="D64" s="177">
        <v>1</v>
      </c>
      <c r="E64" s="177">
        <v>1</v>
      </c>
      <c r="F64" s="176" t="s">
        <v>302</v>
      </c>
    </row>
    <row r="65" spans="1:6" ht="30" x14ac:dyDescent="0.25">
      <c r="A65" t="s">
        <v>343</v>
      </c>
      <c r="B65" s="169" t="s">
        <v>252</v>
      </c>
      <c r="C65" s="178" t="str">
        <f t="shared" si="0"/>
        <v>comune di Montecopiolo</v>
      </c>
      <c r="D65" s="177">
        <v>1</v>
      </c>
      <c r="E65" s="177">
        <v>0</v>
      </c>
      <c r="F65" s="176" t="s">
        <v>302</v>
      </c>
    </row>
    <row r="66" spans="1:6" ht="30" x14ac:dyDescent="0.25">
      <c r="A66" t="s">
        <v>343</v>
      </c>
      <c r="B66" s="169" t="s">
        <v>194</v>
      </c>
      <c r="C66" s="179" t="str">
        <f t="shared" si="0"/>
        <v>comune di Montecreto</v>
      </c>
      <c r="D66" s="177">
        <v>0</v>
      </c>
      <c r="E66" s="177">
        <v>0</v>
      </c>
      <c r="F66" s="176" t="s">
        <v>301</v>
      </c>
    </row>
    <row r="67" spans="1:6" ht="30" x14ac:dyDescent="0.25">
      <c r="A67" t="s">
        <v>343</v>
      </c>
      <c r="B67" s="169" t="s">
        <v>195</v>
      </c>
      <c r="C67" s="179" t="str">
        <f t="shared" ref="C67:C128" si="1">CONCATENATE(A67," ",B67)</f>
        <v>comune di Montefiorino</v>
      </c>
      <c r="D67" s="177">
        <v>0</v>
      </c>
      <c r="E67" s="177">
        <v>0</v>
      </c>
      <c r="F67" s="176" t="s">
        <v>301</v>
      </c>
    </row>
    <row r="68" spans="1:6" ht="30" x14ac:dyDescent="0.25">
      <c r="A68" t="s">
        <v>343</v>
      </c>
      <c r="B68" s="169" t="s">
        <v>227</v>
      </c>
      <c r="C68" s="179" t="str">
        <f t="shared" si="1"/>
        <v>comune di Monterenzio</v>
      </c>
      <c r="D68" s="177">
        <v>0</v>
      </c>
      <c r="E68" s="177">
        <v>0</v>
      </c>
      <c r="F68" s="176" t="s">
        <v>301</v>
      </c>
    </row>
    <row r="69" spans="1:6" x14ac:dyDescent="0.25">
      <c r="A69" t="s">
        <v>343</v>
      </c>
      <c r="B69" s="169" t="s">
        <v>196</v>
      </c>
      <c r="C69" s="179" t="str">
        <f t="shared" si="1"/>
        <v>comune di Montese</v>
      </c>
      <c r="D69" s="177">
        <v>0</v>
      </c>
      <c r="E69" s="177">
        <v>0</v>
      </c>
      <c r="F69" s="176" t="s">
        <v>301</v>
      </c>
    </row>
    <row r="70" spans="1:6" ht="30" x14ac:dyDescent="0.25">
      <c r="A70" t="s">
        <v>343</v>
      </c>
      <c r="B70" s="169" t="s">
        <v>219</v>
      </c>
      <c r="C70" s="178" t="str">
        <f t="shared" si="1"/>
        <v>comune di Monzuno</v>
      </c>
      <c r="D70" s="177">
        <v>1</v>
      </c>
      <c r="E70" s="177">
        <v>1</v>
      </c>
      <c r="F70" s="176" t="s">
        <v>302</v>
      </c>
    </row>
    <row r="71" spans="1:6" x14ac:dyDescent="0.25">
      <c r="A71" t="s">
        <v>343</v>
      </c>
      <c r="B71" s="169" t="s">
        <v>132</v>
      </c>
      <c r="C71" s="179" t="str">
        <f t="shared" si="1"/>
        <v>comune di Morfasso</v>
      </c>
      <c r="D71" s="177">
        <v>0</v>
      </c>
      <c r="E71" s="177">
        <v>0</v>
      </c>
      <c r="F71" s="176" t="s">
        <v>301</v>
      </c>
    </row>
    <row r="72" spans="1:6" ht="45" x14ac:dyDescent="0.25">
      <c r="A72" t="s">
        <v>343</v>
      </c>
      <c r="B72" s="169" t="s">
        <v>150</v>
      </c>
      <c r="C72" s="178" t="str">
        <f t="shared" si="1"/>
        <v>comune di Neviano degli Arduini</v>
      </c>
      <c r="D72" s="177">
        <v>1</v>
      </c>
      <c r="E72" s="177">
        <v>0</v>
      </c>
      <c r="F72" s="176" t="s">
        <v>302</v>
      </c>
    </row>
    <row r="73" spans="1:6" ht="30" x14ac:dyDescent="0.25">
      <c r="A73" t="s">
        <v>343</v>
      </c>
      <c r="B73" s="169" t="s">
        <v>247</v>
      </c>
      <c r="C73" s="178" t="str">
        <f t="shared" si="1"/>
        <v>comune di Novafeltria</v>
      </c>
      <c r="D73" s="177">
        <v>1</v>
      </c>
      <c r="E73" s="177">
        <v>0</v>
      </c>
      <c r="F73" s="176" t="s">
        <v>302</v>
      </c>
    </row>
    <row r="74" spans="1:6" x14ac:dyDescent="0.25">
      <c r="A74" t="s">
        <v>343</v>
      </c>
      <c r="B74" s="169" t="s">
        <v>133</v>
      </c>
      <c r="C74" s="179" t="str">
        <f t="shared" si="1"/>
        <v>comune di Ottone</v>
      </c>
      <c r="D74" s="177">
        <v>0</v>
      </c>
      <c r="E74" s="177">
        <v>0</v>
      </c>
      <c r="F74" s="176" t="s">
        <v>301</v>
      </c>
    </row>
    <row r="75" spans="1:6" x14ac:dyDescent="0.25">
      <c r="A75" t="s">
        <v>343</v>
      </c>
      <c r="B75" s="169" t="s">
        <v>197</v>
      </c>
      <c r="C75" s="179" t="str">
        <f t="shared" si="1"/>
        <v>comune di Palagano</v>
      </c>
      <c r="D75" s="177">
        <v>0</v>
      </c>
      <c r="E75" s="177">
        <v>0</v>
      </c>
      <c r="F75" s="176" t="s">
        <v>301</v>
      </c>
    </row>
    <row r="76" spans="1:6" ht="30" x14ac:dyDescent="0.25">
      <c r="A76" t="s">
        <v>343</v>
      </c>
      <c r="B76" s="169" t="s">
        <v>151</v>
      </c>
      <c r="C76" s="179" t="str">
        <f t="shared" si="1"/>
        <v>comune di Palanzano</v>
      </c>
      <c r="D76" s="177">
        <v>0</v>
      </c>
      <c r="E76" s="177">
        <v>0</v>
      </c>
      <c r="F76" s="176" t="s">
        <v>301</v>
      </c>
    </row>
    <row r="77" spans="1:6" ht="45" x14ac:dyDescent="0.25">
      <c r="A77" t="s">
        <v>343</v>
      </c>
      <c r="B77" s="169" t="s">
        <v>198</v>
      </c>
      <c r="C77" s="179" t="str">
        <f t="shared" si="1"/>
        <v>comune di Pavullo nel Frignano</v>
      </c>
      <c r="D77" s="177">
        <v>0</v>
      </c>
      <c r="E77" s="177">
        <v>0</v>
      </c>
      <c r="F77" s="176" t="s">
        <v>301</v>
      </c>
    </row>
    <row r="78" spans="1:6" ht="60" x14ac:dyDescent="0.25">
      <c r="A78" t="s">
        <v>343</v>
      </c>
      <c r="B78" s="169" t="s">
        <v>164</v>
      </c>
      <c r="C78" s="179" t="str">
        <f t="shared" si="1"/>
        <v>comune di Pellegrino Parmense</v>
      </c>
      <c r="D78" s="177">
        <v>0</v>
      </c>
      <c r="E78" s="177">
        <v>0</v>
      </c>
      <c r="F78" s="176" t="s">
        <v>301</v>
      </c>
    </row>
    <row r="79" spans="1:6" ht="30" x14ac:dyDescent="0.25">
      <c r="A79" t="s">
        <v>343</v>
      </c>
      <c r="B79" s="169" t="s">
        <v>248</v>
      </c>
      <c r="C79" s="179" t="str">
        <f t="shared" si="1"/>
        <v>comune di Pennabilli</v>
      </c>
      <c r="D79" s="177">
        <v>0</v>
      </c>
      <c r="E79" s="177">
        <v>0</v>
      </c>
      <c r="F79" s="176" t="s">
        <v>301</v>
      </c>
    </row>
    <row r="80" spans="1:6" ht="45" x14ac:dyDescent="0.25">
      <c r="A80" t="s">
        <v>343</v>
      </c>
      <c r="B80" s="169" t="s">
        <v>134</v>
      </c>
      <c r="C80" s="178" t="str">
        <f t="shared" si="1"/>
        <v>comune di Pianello Val Tidone</v>
      </c>
      <c r="D80" s="177">
        <v>0</v>
      </c>
      <c r="E80" s="177">
        <v>1</v>
      </c>
      <c r="F80" s="176" t="s">
        <v>302</v>
      </c>
    </row>
    <row r="81" spans="1:6" x14ac:dyDescent="0.25">
      <c r="A81" t="s">
        <v>343</v>
      </c>
      <c r="B81" s="169" t="s">
        <v>228</v>
      </c>
      <c r="C81" s="178" t="str">
        <f t="shared" si="1"/>
        <v>comune di Pianoro</v>
      </c>
      <c r="D81" s="177">
        <v>1</v>
      </c>
      <c r="E81" s="177">
        <v>0</v>
      </c>
      <c r="F81" s="176" t="s">
        <v>302</v>
      </c>
    </row>
    <row r="82" spans="1:6" ht="30" x14ac:dyDescent="0.25">
      <c r="A82" t="s">
        <v>343</v>
      </c>
      <c r="B82" s="169" t="s">
        <v>199</v>
      </c>
      <c r="C82" s="179" t="str">
        <f t="shared" si="1"/>
        <v>comune di Pievepelago</v>
      </c>
      <c r="D82" s="177">
        <v>0</v>
      </c>
      <c r="E82" s="177">
        <v>0</v>
      </c>
      <c r="F82" s="176" t="s">
        <v>301</v>
      </c>
    </row>
    <row r="83" spans="1:6" x14ac:dyDescent="0.25">
      <c r="A83" t="s">
        <v>343</v>
      </c>
      <c r="B83" s="169" t="s">
        <v>135</v>
      </c>
      <c r="C83" s="178" t="str">
        <f t="shared" si="1"/>
        <v>comune di Piozzano</v>
      </c>
      <c r="D83" s="177">
        <v>1</v>
      </c>
      <c r="E83" s="177">
        <v>0</v>
      </c>
      <c r="F83" s="176" t="s">
        <v>302</v>
      </c>
    </row>
    <row r="84" spans="1:6" x14ac:dyDescent="0.25">
      <c r="A84" t="s">
        <v>343</v>
      </c>
      <c r="B84" s="169" t="s">
        <v>200</v>
      </c>
      <c r="C84" s="178" t="str">
        <f t="shared" si="1"/>
        <v>comune di Polinago</v>
      </c>
      <c r="D84" s="177">
        <v>0</v>
      </c>
      <c r="E84" s="177">
        <v>1</v>
      </c>
      <c r="F84" s="176" t="s">
        <v>302</v>
      </c>
    </row>
    <row r="85" spans="1:6" ht="30" x14ac:dyDescent="0.25">
      <c r="A85" t="s">
        <v>343</v>
      </c>
      <c r="B85" s="169" t="s">
        <v>136</v>
      </c>
      <c r="C85" s="179" t="str">
        <f t="shared" si="1"/>
        <v>comune di Ponte dell'Olio</v>
      </c>
      <c r="D85" s="177">
        <v>0</v>
      </c>
      <c r="E85" s="177">
        <v>0</v>
      </c>
      <c r="F85" s="176" t="s">
        <v>301</v>
      </c>
    </row>
    <row r="86" spans="1:6" ht="60" x14ac:dyDescent="0.25">
      <c r="A86" t="s">
        <v>343</v>
      </c>
      <c r="B86" s="169" t="s">
        <v>335</v>
      </c>
      <c r="C86" s="178" t="str">
        <f t="shared" si="1"/>
        <v>comune di Portico e San Benedetto</v>
      </c>
      <c r="D86" s="177">
        <v>1</v>
      </c>
      <c r="E86" s="177">
        <v>0</v>
      </c>
      <c r="F86" s="176" t="s">
        <v>302</v>
      </c>
    </row>
    <row r="87" spans="1:6" ht="30" x14ac:dyDescent="0.25">
      <c r="A87" t="s">
        <v>343</v>
      </c>
      <c r="B87" s="169" t="s">
        <v>336</v>
      </c>
      <c r="C87" s="178" t="str">
        <f t="shared" si="1"/>
        <v>comune di Predappio</v>
      </c>
      <c r="D87" s="177">
        <v>1</v>
      </c>
      <c r="E87" s="177">
        <v>1</v>
      </c>
      <c r="F87" s="176" t="s">
        <v>302</v>
      </c>
    </row>
    <row r="88" spans="1:6" ht="30" x14ac:dyDescent="0.25">
      <c r="A88" t="s">
        <v>343</v>
      </c>
      <c r="B88" s="169" t="s">
        <v>238</v>
      </c>
      <c r="C88" s="178" t="str">
        <f t="shared" si="1"/>
        <v>comune di Premilcuore</v>
      </c>
      <c r="D88" s="177">
        <v>1</v>
      </c>
      <c r="E88" s="177">
        <v>1</v>
      </c>
      <c r="F88" s="176" t="s">
        <v>302</v>
      </c>
    </row>
    <row r="89" spans="1:6" ht="45" x14ac:dyDescent="0.25">
      <c r="A89" t="s">
        <v>343</v>
      </c>
      <c r="B89" s="169" t="s">
        <v>204</v>
      </c>
      <c r="C89" s="178" t="str">
        <f t="shared" si="1"/>
        <v>comune di Prignano sulla Secchia</v>
      </c>
      <c r="D89" s="177">
        <v>1</v>
      </c>
      <c r="E89" s="177">
        <v>0</v>
      </c>
      <c r="F89" s="176" t="s">
        <v>302</v>
      </c>
    </row>
    <row r="90" spans="1:6" ht="30" x14ac:dyDescent="0.25">
      <c r="A90" t="s">
        <v>343</v>
      </c>
      <c r="B90" s="169" t="s">
        <v>234</v>
      </c>
      <c r="C90" s="178" t="str">
        <f t="shared" si="1"/>
        <v>comune di Riolo Terme</v>
      </c>
      <c r="D90" s="177">
        <v>1</v>
      </c>
      <c r="E90" s="177">
        <v>0</v>
      </c>
      <c r="F90" s="176" t="s">
        <v>302</v>
      </c>
    </row>
    <row r="91" spans="1:6" ht="30" x14ac:dyDescent="0.25">
      <c r="A91" t="s">
        <v>343</v>
      </c>
      <c r="B91" s="169" t="s">
        <v>201</v>
      </c>
      <c r="C91" s="178" t="str">
        <f t="shared" si="1"/>
        <v>comune di Riolunato</v>
      </c>
      <c r="D91" s="177">
        <v>0</v>
      </c>
      <c r="E91" s="177">
        <v>1</v>
      </c>
      <c r="F91" s="176" t="s">
        <v>302</v>
      </c>
    </row>
    <row r="92" spans="1:6" ht="30" x14ac:dyDescent="0.25">
      <c r="A92" t="s">
        <v>343</v>
      </c>
      <c r="B92" s="169" t="s">
        <v>137</v>
      </c>
      <c r="C92" s="179" t="str">
        <f t="shared" si="1"/>
        <v>comune di Rivergaro</v>
      </c>
      <c r="D92" s="177">
        <v>0</v>
      </c>
      <c r="E92" s="177">
        <v>0</v>
      </c>
      <c r="F92" s="176" t="s">
        <v>301</v>
      </c>
    </row>
    <row r="93" spans="1:6" ht="45" x14ac:dyDescent="0.25">
      <c r="A93" t="s">
        <v>343</v>
      </c>
      <c r="B93" s="169" t="s">
        <v>337</v>
      </c>
      <c r="C93" s="178" t="str">
        <f t="shared" si="1"/>
        <v>comune di Rocca San Casciano</v>
      </c>
      <c r="D93" s="177">
        <v>1</v>
      </c>
      <c r="E93" s="177">
        <v>0</v>
      </c>
      <c r="F93" s="176" t="s">
        <v>302</v>
      </c>
    </row>
    <row r="94" spans="1:6" ht="45" x14ac:dyDescent="0.25">
      <c r="A94" t="s">
        <v>343</v>
      </c>
      <c r="B94" s="169" t="s">
        <v>152</v>
      </c>
      <c r="C94" s="178" t="str">
        <f t="shared" si="1"/>
        <v>comune di Salsomaggiore Terme</v>
      </c>
      <c r="D94" s="177">
        <v>1</v>
      </c>
      <c r="E94" s="177">
        <v>0</v>
      </c>
      <c r="F94" s="176" t="s">
        <v>302</v>
      </c>
    </row>
    <row r="95" spans="1:6" ht="60" x14ac:dyDescent="0.25">
      <c r="A95" t="s">
        <v>343</v>
      </c>
      <c r="B95" s="169" t="s">
        <v>220</v>
      </c>
      <c r="C95" s="179" t="str">
        <f t="shared" si="1"/>
        <v>comune di San Benedetto Val di Sambro</v>
      </c>
      <c r="D95" s="177">
        <v>0</v>
      </c>
      <c r="E95" s="177">
        <v>0</v>
      </c>
      <c r="F95" s="176" t="s">
        <v>301</v>
      </c>
    </row>
    <row r="96" spans="1:6" x14ac:dyDescent="0.25">
      <c r="A96" t="s">
        <v>343</v>
      </c>
      <c r="B96" s="169" t="s">
        <v>249</v>
      </c>
      <c r="C96" s="178" t="str">
        <f t="shared" si="1"/>
        <v>comune di San Leo</v>
      </c>
      <c r="D96" s="177">
        <v>1</v>
      </c>
      <c r="E96" s="177">
        <v>0</v>
      </c>
      <c r="F96" s="176" t="s">
        <v>302</v>
      </c>
    </row>
    <row r="97" spans="1:6" ht="30" x14ac:dyDescent="0.25">
      <c r="A97" t="s">
        <v>343</v>
      </c>
      <c r="B97" s="169" t="s">
        <v>179</v>
      </c>
      <c r="C97" s="178" t="str">
        <f t="shared" si="1"/>
        <v>comune di San Polo d'Enza</v>
      </c>
      <c r="D97" s="177">
        <v>0</v>
      </c>
      <c r="E97" s="177">
        <v>1</v>
      </c>
      <c r="F97" s="176" t="s">
        <v>302</v>
      </c>
    </row>
    <row r="98" spans="1:6" ht="30" x14ac:dyDescent="0.25">
      <c r="A98" t="s">
        <v>343</v>
      </c>
      <c r="B98" s="169" t="s">
        <v>239</v>
      </c>
      <c r="C98" s="178" t="str">
        <f t="shared" si="1"/>
        <v>comune di Santa Sofia</v>
      </c>
      <c r="D98" s="177">
        <v>1</v>
      </c>
      <c r="E98" s="177">
        <v>0</v>
      </c>
      <c r="F98" s="176" t="s">
        <v>302</v>
      </c>
    </row>
    <row r="99" spans="1:6" ht="30" x14ac:dyDescent="0.25">
      <c r="A99" t="s">
        <v>343</v>
      </c>
      <c r="B99" s="169" t="s">
        <v>250</v>
      </c>
      <c r="C99" s="178" t="str">
        <f t="shared" si="1"/>
        <v>comune di Sant'Agata Feltria</v>
      </c>
      <c r="D99" s="177">
        <v>1</v>
      </c>
      <c r="E99" s="177">
        <v>0</v>
      </c>
      <c r="F99" s="176" t="s">
        <v>302</v>
      </c>
    </row>
    <row r="100" spans="1:6" x14ac:dyDescent="0.25">
      <c r="A100" t="s">
        <v>343</v>
      </c>
      <c r="B100" s="169" t="s">
        <v>240</v>
      </c>
      <c r="C100" s="178" t="str">
        <f t="shared" si="1"/>
        <v>comune di Sarsina</v>
      </c>
      <c r="D100" s="177">
        <v>1</v>
      </c>
      <c r="E100" s="177">
        <v>1</v>
      </c>
      <c r="F100" s="176" t="s">
        <v>302</v>
      </c>
    </row>
    <row r="101" spans="1:6" ht="30" x14ac:dyDescent="0.25">
      <c r="A101" t="s">
        <v>343</v>
      </c>
      <c r="B101" s="169" t="s">
        <v>229</v>
      </c>
      <c r="C101" s="178" t="str">
        <f t="shared" si="1"/>
        <v>comune di Sasso Marconi</v>
      </c>
      <c r="D101" s="177">
        <v>1</v>
      </c>
      <c r="E101" s="177">
        <v>1</v>
      </c>
      <c r="F101" s="176" t="s">
        <v>302</v>
      </c>
    </row>
    <row r="102" spans="1:6" ht="30" x14ac:dyDescent="0.25">
      <c r="A102" t="s">
        <v>343</v>
      </c>
      <c r="B102" s="169" t="s">
        <v>254</v>
      </c>
      <c r="C102" s="179" t="str">
        <f t="shared" si="1"/>
        <v>comune di Sassofeltrio</v>
      </c>
      <c r="D102" s="177">
        <v>0</v>
      </c>
      <c r="E102" s="177">
        <v>0</v>
      </c>
      <c r="F102" s="176" t="s">
        <v>301</v>
      </c>
    </row>
    <row r="103" spans="1:6" ht="30" x14ac:dyDescent="0.25">
      <c r="A103" t="s">
        <v>343</v>
      </c>
      <c r="B103" s="169" t="s">
        <v>205</v>
      </c>
      <c r="C103" s="178" t="str">
        <f t="shared" si="1"/>
        <v>comune di Serramazzoni</v>
      </c>
      <c r="D103" s="177">
        <v>0</v>
      </c>
      <c r="E103" s="177">
        <v>1</v>
      </c>
      <c r="F103" s="176" t="s">
        <v>302</v>
      </c>
    </row>
    <row r="104" spans="1:6" x14ac:dyDescent="0.25">
      <c r="A104" t="s">
        <v>343</v>
      </c>
      <c r="B104" s="169" t="s">
        <v>202</v>
      </c>
      <c r="C104" s="179" t="str">
        <f t="shared" si="1"/>
        <v>comune di Sestola</v>
      </c>
      <c r="D104" s="177">
        <v>0</v>
      </c>
      <c r="E104" s="177">
        <v>0</v>
      </c>
      <c r="F104" s="176" t="s">
        <v>301</v>
      </c>
    </row>
    <row r="105" spans="1:6" ht="60" x14ac:dyDescent="0.25">
      <c r="A105" t="s">
        <v>343</v>
      </c>
      <c r="B105" s="169" t="s">
        <v>241</v>
      </c>
      <c r="C105" s="178" t="str">
        <f t="shared" si="1"/>
        <v>comune di Sogliano al Rubicone</v>
      </c>
      <c r="D105" s="177">
        <v>1</v>
      </c>
      <c r="E105" s="177">
        <v>0</v>
      </c>
      <c r="F105" s="176" t="s">
        <v>302</v>
      </c>
    </row>
    <row r="106" spans="1:6" ht="30" x14ac:dyDescent="0.25">
      <c r="A106" t="s">
        <v>343</v>
      </c>
      <c r="B106" s="169" t="s">
        <v>165</v>
      </c>
      <c r="C106" s="179" t="str">
        <f t="shared" si="1"/>
        <v>comune di Solignano</v>
      </c>
      <c r="D106" s="177">
        <v>0</v>
      </c>
      <c r="E106" s="177">
        <v>0</v>
      </c>
      <c r="F106" s="176" t="s">
        <v>301</v>
      </c>
    </row>
    <row r="107" spans="1:6" ht="30" x14ac:dyDescent="0.25">
      <c r="A107" t="s">
        <v>343</v>
      </c>
      <c r="B107" s="169" t="s">
        <v>251</v>
      </c>
      <c r="C107" s="178" t="str">
        <f t="shared" si="1"/>
        <v>comune di Talamello</v>
      </c>
      <c r="D107" s="177">
        <v>1</v>
      </c>
      <c r="E107" s="177">
        <v>0</v>
      </c>
      <c r="F107" s="176" t="s">
        <v>302</v>
      </c>
    </row>
    <row r="108" spans="1:6" x14ac:dyDescent="0.25">
      <c r="A108" t="s">
        <v>343</v>
      </c>
      <c r="B108" s="169" t="s">
        <v>166</v>
      </c>
      <c r="C108" s="179" t="str">
        <f t="shared" si="1"/>
        <v>comune di Terenzo</v>
      </c>
      <c r="D108" s="177">
        <v>0</v>
      </c>
      <c r="E108" s="177">
        <v>0</v>
      </c>
      <c r="F108" s="176" t="s">
        <v>301</v>
      </c>
    </row>
    <row r="109" spans="1:6" ht="45" x14ac:dyDescent="0.25">
      <c r="A109" t="s">
        <v>343</v>
      </c>
      <c r="B109" s="169" t="s">
        <v>153</v>
      </c>
      <c r="C109" s="179" t="str">
        <f t="shared" si="1"/>
        <v>comune di Tizzano Val Parma</v>
      </c>
      <c r="D109" s="177">
        <v>0</v>
      </c>
      <c r="E109" s="177">
        <v>0</v>
      </c>
      <c r="F109" s="176" t="s">
        <v>301</v>
      </c>
    </row>
    <row r="110" spans="1:6" x14ac:dyDescent="0.25">
      <c r="A110" t="s">
        <v>343</v>
      </c>
      <c r="B110" s="169" t="s">
        <v>180</v>
      </c>
      <c r="C110" s="178" t="str">
        <f t="shared" si="1"/>
        <v>comune di Toano</v>
      </c>
      <c r="D110" s="177">
        <v>0</v>
      </c>
      <c r="E110" s="177">
        <v>1</v>
      </c>
      <c r="F110" s="176" t="s">
        <v>302</v>
      </c>
    </row>
    <row r="111" spans="1:6" x14ac:dyDescent="0.25">
      <c r="A111" t="s">
        <v>343</v>
      </c>
      <c r="B111" s="169" t="s">
        <v>167</v>
      </c>
      <c r="C111" s="179" t="str">
        <f t="shared" si="1"/>
        <v>comune di Tornolo</v>
      </c>
      <c r="D111" s="177">
        <v>0</v>
      </c>
      <c r="E111" s="177">
        <v>0</v>
      </c>
      <c r="F111" s="176" t="s">
        <v>301</v>
      </c>
    </row>
    <row r="112" spans="1:6" ht="30" x14ac:dyDescent="0.25">
      <c r="A112" t="s">
        <v>343</v>
      </c>
      <c r="B112" s="169" t="s">
        <v>154</v>
      </c>
      <c r="C112" s="178" t="str">
        <f t="shared" si="1"/>
        <v>comune di Traversetolo</v>
      </c>
      <c r="D112" s="177">
        <v>1</v>
      </c>
      <c r="E112" s="177">
        <v>1</v>
      </c>
      <c r="F112" s="176" t="s">
        <v>302</v>
      </c>
    </row>
    <row r="113" spans="1:6" x14ac:dyDescent="0.25">
      <c r="A113" t="s">
        <v>343</v>
      </c>
      <c r="B113" s="169" t="s">
        <v>138</v>
      </c>
      <c r="C113" s="179" t="str">
        <f t="shared" si="1"/>
        <v>comune di Travo</v>
      </c>
      <c r="D113" s="177">
        <v>0</v>
      </c>
      <c r="E113" s="177">
        <v>0</v>
      </c>
      <c r="F113" s="176" t="s">
        <v>301</v>
      </c>
    </row>
    <row r="114" spans="1:6" x14ac:dyDescent="0.25">
      <c r="A114" t="s">
        <v>343</v>
      </c>
      <c r="B114" s="169" t="s">
        <v>338</v>
      </c>
      <c r="C114" s="178" t="str">
        <f t="shared" si="1"/>
        <v>comune di Tredozio</v>
      </c>
      <c r="D114" s="177">
        <v>1</v>
      </c>
      <c r="E114" s="177">
        <v>0</v>
      </c>
      <c r="F114" s="176" t="s">
        <v>302</v>
      </c>
    </row>
    <row r="115" spans="1:6" ht="30" x14ac:dyDescent="0.25">
      <c r="A115" t="s">
        <v>343</v>
      </c>
      <c r="B115" s="169" t="s">
        <v>168</v>
      </c>
      <c r="C115" s="179" t="str">
        <f t="shared" si="1"/>
        <v>comune di Valmozzola</v>
      </c>
      <c r="D115" s="177">
        <v>0</v>
      </c>
      <c r="E115" s="177">
        <v>0</v>
      </c>
      <c r="F115" s="176" t="s">
        <v>301</v>
      </c>
    </row>
    <row r="116" spans="1:6" ht="45" x14ac:dyDescent="0.25">
      <c r="A116" t="s">
        <v>343</v>
      </c>
      <c r="B116" s="169" t="s">
        <v>169</v>
      </c>
      <c r="C116" s="179" t="str">
        <f t="shared" si="1"/>
        <v>comune di Varano de' Melegari</v>
      </c>
      <c r="D116" s="177">
        <v>0</v>
      </c>
      <c r="E116" s="177">
        <v>0</v>
      </c>
      <c r="F116" s="176" t="s">
        <v>301</v>
      </c>
    </row>
    <row r="117" spans="1:6" x14ac:dyDescent="0.25">
      <c r="A117" t="s">
        <v>343</v>
      </c>
      <c r="B117" s="169" t="s">
        <v>170</v>
      </c>
      <c r="C117" s="179" t="str">
        <f t="shared" si="1"/>
        <v>comune di Varsi</v>
      </c>
      <c r="D117" s="177">
        <v>0</v>
      </c>
      <c r="E117" s="177">
        <v>0</v>
      </c>
      <c r="F117" s="176" t="s">
        <v>301</v>
      </c>
    </row>
    <row r="118" spans="1:6" x14ac:dyDescent="0.25">
      <c r="A118" t="s">
        <v>343</v>
      </c>
      <c r="B118" s="169" t="s">
        <v>181</v>
      </c>
      <c r="C118" s="179" t="str">
        <f t="shared" si="1"/>
        <v>comune di Ventasso</v>
      </c>
      <c r="D118" s="177">
        <v>0</v>
      </c>
      <c r="E118" s="177">
        <v>0</v>
      </c>
      <c r="F118" s="176" t="s">
        <v>301</v>
      </c>
    </row>
    <row r="119" spans="1:6" x14ac:dyDescent="0.25">
      <c r="A119" t="s">
        <v>343</v>
      </c>
      <c r="B119" s="169" t="s">
        <v>221</v>
      </c>
      <c r="C119" s="178" t="str">
        <f t="shared" si="1"/>
        <v>comune di Vergato</v>
      </c>
      <c r="D119" s="177">
        <v>1</v>
      </c>
      <c r="E119" s="177">
        <v>0</v>
      </c>
      <c r="F119" s="176" t="s">
        <v>302</v>
      </c>
    </row>
    <row r="120" spans="1:6" ht="30" x14ac:dyDescent="0.25">
      <c r="A120" t="s">
        <v>343</v>
      </c>
      <c r="B120" s="169" t="s">
        <v>242</v>
      </c>
      <c r="C120" s="178" t="str">
        <f t="shared" si="1"/>
        <v>comune di Verghereto</v>
      </c>
      <c r="D120" s="177">
        <v>1</v>
      </c>
      <c r="E120" s="177">
        <v>0</v>
      </c>
      <c r="F120" s="176" t="s">
        <v>302</v>
      </c>
    </row>
    <row r="121" spans="1:6" x14ac:dyDescent="0.25">
      <c r="A121" t="s">
        <v>343</v>
      </c>
      <c r="B121" s="169" t="s">
        <v>139</v>
      </c>
      <c r="C121" s="179" t="str">
        <f t="shared" si="1"/>
        <v>comune di Vernasca</v>
      </c>
      <c r="D121" s="177">
        <v>0</v>
      </c>
      <c r="E121" s="177">
        <v>0</v>
      </c>
      <c r="F121" s="176" t="s">
        <v>301</v>
      </c>
    </row>
    <row r="122" spans="1:6" x14ac:dyDescent="0.25">
      <c r="A122" t="s">
        <v>343</v>
      </c>
      <c r="B122" s="169" t="s">
        <v>182</v>
      </c>
      <c r="C122" s="179" t="str">
        <f t="shared" si="1"/>
        <v>comune di Vetto</v>
      </c>
      <c r="D122" s="177">
        <v>0</v>
      </c>
      <c r="E122" s="177">
        <v>0</v>
      </c>
      <c r="F122" s="176" t="s">
        <v>301</v>
      </c>
    </row>
    <row r="123" spans="1:6" ht="45" x14ac:dyDescent="0.25">
      <c r="A123" t="s">
        <v>343</v>
      </c>
      <c r="B123" s="169" t="s">
        <v>183</v>
      </c>
      <c r="C123" s="178" t="str">
        <f t="shared" si="1"/>
        <v>comune di Vezzano sul Crostolo</v>
      </c>
      <c r="D123" s="177">
        <v>0</v>
      </c>
      <c r="E123" s="177">
        <v>1</v>
      </c>
      <c r="F123" s="176" t="s">
        <v>302</v>
      </c>
    </row>
    <row r="124" spans="1:6" x14ac:dyDescent="0.25">
      <c r="A124" t="s">
        <v>343</v>
      </c>
      <c r="B124" s="169" t="s">
        <v>184</v>
      </c>
      <c r="C124" s="179" t="str">
        <f t="shared" si="1"/>
        <v>comune di Viano</v>
      </c>
      <c r="D124" s="177">
        <v>0</v>
      </c>
      <c r="E124" s="177">
        <v>0</v>
      </c>
      <c r="F124" s="176" t="s">
        <v>301</v>
      </c>
    </row>
    <row r="125" spans="1:6" ht="30" x14ac:dyDescent="0.25">
      <c r="A125" t="s">
        <v>343</v>
      </c>
      <c r="B125" s="169" t="s">
        <v>140</v>
      </c>
      <c r="C125" s="178" t="str">
        <f t="shared" si="1"/>
        <v>comune di Vigolzone</v>
      </c>
      <c r="D125" s="177">
        <v>0</v>
      </c>
      <c r="E125" s="177">
        <v>1</v>
      </c>
      <c r="F125" s="176" t="s">
        <v>302</v>
      </c>
    </row>
    <row r="126" spans="1:6" ht="30" x14ac:dyDescent="0.25">
      <c r="A126" t="s">
        <v>343</v>
      </c>
      <c r="B126" s="169" t="s">
        <v>185</v>
      </c>
      <c r="C126" s="178" t="str">
        <f t="shared" si="1"/>
        <v>comune di Villa Minozzo</v>
      </c>
      <c r="D126" s="177">
        <v>0</v>
      </c>
      <c r="E126" s="177">
        <v>1</v>
      </c>
      <c r="F126" s="176" t="s">
        <v>302</v>
      </c>
    </row>
    <row r="127" spans="1:6" x14ac:dyDescent="0.25">
      <c r="A127" t="s">
        <v>343</v>
      </c>
      <c r="B127" s="169" t="s">
        <v>141</v>
      </c>
      <c r="C127" s="179" t="str">
        <f t="shared" si="1"/>
        <v>comune di Zerba</v>
      </c>
      <c r="D127" s="177">
        <v>0</v>
      </c>
      <c r="E127" s="177">
        <v>0</v>
      </c>
      <c r="F127" s="176" t="s">
        <v>301</v>
      </c>
    </row>
    <row r="128" spans="1:6" x14ac:dyDescent="0.25">
      <c r="A128" t="s">
        <v>343</v>
      </c>
      <c r="B128" s="170" t="s">
        <v>203</v>
      </c>
      <c r="C128" s="178" t="str">
        <f t="shared" si="1"/>
        <v>comune di Zocca</v>
      </c>
      <c r="D128" s="177">
        <v>1</v>
      </c>
      <c r="E128" s="177">
        <v>1</v>
      </c>
      <c r="F128" s="176" t="s">
        <v>302</v>
      </c>
    </row>
  </sheetData>
  <conditionalFormatting sqref="D2:F128">
    <cfRule type="expression" dxfId="0" priority="1">
      <formula>$U2="No"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C728-21A2-48B3-B68F-2029F38DD6EB}">
  <dimension ref="A1:AS128"/>
  <sheetViews>
    <sheetView workbookViewId="0">
      <selection activeCell="B5" sqref="B5"/>
    </sheetView>
  </sheetViews>
  <sheetFormatPr defaultRowHeight="15" x14ac:dyDescent="0.25"/>
  <cols>
    <col min="1" max="1" width="10.140625" customWidth="1"/>
    <col min="2" max="2" width="34.28515625" bestFit="1" customWidth="1"/>
    <col min="3" max="3" width="21.28515625" customWidth="1"/>
    <col min="4" max="4" width="23" customWidth="1"/>
    <col min="5" max="5" width="22.5703125" customWidth="1"/>
    <col min="6" max="6" width="15.140625" style="74" customWidth="1"/>
    <col min="7" max="7" width="20.7109375" customWidth="1"/>
    <col min="8" max="8" width="10.85546875" customWidth="1"/>
    <col min="9" max="9" width="18.5703125" customWidth="1"/>
    <col min="10" max="10" width="18" style="225" customWidth="1"/>
    <col min="11" max="11" width="13.7109375" customWidth="1"/>
    <col min="12" max="12" width="12.85546875" customWidth="1"/>
    <col min="13" max="13" width="25.7109375" customWidth="1"/>
    <col min="14" max="14" width="27.42578125" customWidth="1"/>
    <col min="15" max="15" width="33.140625" customWidth="1"/>
    <col min="16" max="16" width="27.5703125" customWidth="1"/>
    <col min="17" max="17" width="31" customWidth="1"/>
    <col min="18" max="18" width="16.140625" customWidth="1"/>
    <col min="19" max="19" width="11" customWidth="1"/>
    <col min="20" max="20" width="11.85546875" customWidth="1"/>
    <col min="21" max="21" width="17.5703125" customWidth="1"/>
    <col min="22" max="22" width="11.28515625" customWidth="1"/>
    <col min="23" max="23" width="16.7109375" bestFit="1" customWidth="1"/>
    <col min="24" max="24" width="20" customWidth="1"/>
    <col min="25" max="25" width="20.28515625" customWidth="1"/>
    <col min="26" max="26" width="21.28515625" customWidth="1"/>
    <col min="27" max="27" width="15.7109375" bestFit="1" customWidth="1"/>
    <col min="28" max="28" width="14.7109375" bestFit="1" customWidth="1"/>
    <col min="29" max="29" width="12.28515625" customWidth="1"/>
    <col min="30" max="30" width="15.7109375" bestFit="1" customWidth="1"/>
    <col min="31" max="31" width="14.7109375" bestFit="1" customWidth="1"/>
    <col min="32" max="32" width="21.42578125" customWidth="1"/>
    <col min="33" max="33" width="14.7109375" bestFit="1" customWidth="1"/>
    <col min="34" max="34" width="20.140625" customWidth="1"/>
    <col min="35" max="35" width="19.5703125" customWidth="1"/>
    <col min="36" max="36" width="17.5703125" customWidth="1"/>
    <col min="37" max="40" width="13.140625" bestFit="1" customWidth="1"/>
    <col min="41" max="41" width="12.7109375" customWidth="1"/>
    <col min="42" max="42" width="21.7109375" customWidth="1"/>
    <col min="43" max="43" width="14.7109375" bestFit="1" customWidth="1"/>
    <col min="44" max="44" width="6.140625" bestFit="1" customWidth="1"/>
    <col min="45" max="45" width="20.140625" customWidth="1"/>
  </cols>
  <sheetData>
    <row r="1" spans="1:45" x14ac:dyDescent="0.25">
      <c r="A1" s="190" t="s">
        <v>345</v>
      </c>
      <c r="B1" s="191" t="s">
        <v>109</v>
      </c>
      <c r="C1" s="181" t="s">
        <v>110</v>
      </c>
      <c r="D1" s="181" t="s">
        <v>111</v>
      </c>
      <c r="E1" s="181" t="s">
        <v>346</v>
      </c>
      <c r="F1" s="181" t="s">
        <v>347</v>
      </c>
      <c r="G1" s="181" t="s">
        <v>348</v>
      </c>
      <c r="H1" s="181" t="s">
        <v>112</v>
      </c>
      <c r="I1" s="181" t="s">
        <v>349</v>
      </c>
      <c r="J1" s="221" t="s">
        <v>113</v>
      </c>
      <c r="K1" s="181" t="s">
        <v>114</v>
      </c>
      <c r="L1" s="181" t="s">
        <v>115</v>
      </c>
      <c r="M1" s="181" t="s">
        <v>350</v>
      </c>
      <c r="N1" s="181" t="s">
        <v>351</v>
      </c>
      <c r="O1" s="181" t="s">
        <v>352</v>
      </c>
      <c r="P1" s="181" t="s">
        <v>353</v>
      </c>
      <c r="Q1" s="181" t="s">
        <v>354</v>
      </c>
      <c r="R1" s="181" t="s">
        <v>355</v>
      </c>
      <c r="S1" s="192" t="s">
        <v>116</v>
      </c>
      <c r="T1" s="192" t="s">
        <v>117</v>
      </c>
      <c r="U1" s="193" t="s">
        <v>356</v>
      </c>
      <c r="V1" s="193" t="s">
        <v>357</v>
      </c>
      <c r="W1" s="194" t="s">
        <v>358</v>
      </c>
      <c r="X1" s="194" t="s">
        <v>359</v>
      </c>
      <c r="Y1" s="194" t="s">
        <v>360</v>
      </c>
      <c r="Z1" s="194" t="s">
        <v>361</v>
      </c>
      <c r="AA1" s="191" t="s">
        <v>362</v>
      </c>
      <c r="AB1" s="191" t="s">
        <v>363</v>
      </c>
      <c r="AC1" s="191" t="s">
        <v>364</v>
      </c>
      <c r="AD1" s="191" t="s">
        <v>365</v>
      </c>
      <c r="AE1" s="191" t="s">
        <v>366</v>
      </c>
      <c r="AF1" s="191" t="s">
        <v>367</v>
      </c>
      <c r="AG1" s="191" t="s">
        <v>368</v>
      </c>
      <c r="AH1" s="191" t="s">
        <v>369</v>
      </c>
      <c r="AI1" s="191" t="s">
        <v>370</v>
      </c>
      <c r="AJ1" s="191" t="s">
        <v>371</v>
      </c>
      <c r="AK1" s="191" t="s">
        <v>372</v>
      </c>
      <c r="AL1" s="191" t="s">
        <v>373</v>
      </c>
      <c r="AM1" s="191" t="s">
        <v>374</v>
      </c>
      <c r="AN1" s="191" t="s">
        <v>375</v>
      </c>
      <c r="AO1" s="191" t="s">
        <v>376</v>
      </c>
      <c r="AP1" s="191" t="s">
        <v>377</v>
      </c>
      <c r="AQ1" s="191" t="s">
        <v>378</v>
      </c>
      <c r="AR1" s="191" t="s">
        <v>379</v>
      </c>
      <c r="AS1" s="195" t="s">
        <v>380</v>
      </c>
    </row>
    <row r="2" spans="1:45" x14ac:dyDescent="0.25">
      <c r="A2" s="187" t="s">
        <v>118</v>
      </c>
      <c r="B2" s="184" t="s">
        <v>119</v>
      </c>
      <c r="C2" s="182">
        <v>2941</v>
      </c>
      <c r="D2" s="182">
        <v>5619</v>
      </c>
      <c r="E2" s="182" t="s">
        <v>390</v>
      </c>
      <c r="F2" s="217" t="s">
        <v>381</v>
      </c>
      <c r="G2" s="182">
        <v>1</v>
      </c>
      <c r="H2" s="182" t="s">
        <v>120</v>
      </c>
      <c r="I2" s="182" t="s">
        <v>382</v>
      </c>
      <c r="J2" s="222">
        <v>1429.2909999999999</v>
      </c>
      <c r="K2" s="182">
        <v>857.25</v>
      </c>
      <c r="L2" s="183">
        <v>2286.5410000000002</v>
      </c>
      <c r="M2" s="183">
        <v>0</v>
      </c>
      <c r="N2" s="183">
        <v>0</v>
      </c>
      <c r="O2" s="183">
        <v>2286.5410000000002</v>
      </c>
      <c r="P2" s="183">
        <v>1429.2909999999999</v>
      </c>
      <c r="Q2" s="183">
        <v>857.25</v>
      </c>
      <c r="R2" s="183">
        <v>291.48248894933698</v>
      </c>
      <c r="S2" s="196">
        <v>0.62508872572151553</v>
      </c>
      <c r="T2" s="197" t="s">
        <v>121</v>
      </c>
      <c r="U2" s="197" t="s">
        <v>384</v>
      </c>
      <c r="V2" s="197">
        <v>6</v>
      </c>
      <c r="W2" s="198">
        <v>638784.93649446452</v>
      </c>
      <c r="X2" s="198">
        <v>468192.06440846366</v>
      </c>
      <c r="Y2" s="198">
        <v>170592.8720860008</v>
      </c>
      <c r="Z2" s="198">
        <v>113.68302838484864</v>
      </c>
      <c r="AA2" s="199">
        <v>6999.4766705587235</v>
      </c>
      <c r="AB2" s="199">
        <v>72175.978093463578</v>
      </c>
      <c r="AC2" s="199">
        <v>0</v>
      </c>
      <c r="AD2" s="199">
        <v>192031.26913471069</v>
      </c>
      <c r="AE2" s="199">
        <v>158199.79978031933</v>
      </c>
      <c r="AF2" s="199">
        <v>58041.848181117646</v>
      </c>
      <c r="AG2" s="199">
        <v>30966.714767226829</v>
      </c>
      <c r="AH2" s="199">
        <v>635186.35398761369</v>
      </c>
      <c r="AI2" s="199">
        <v>468192.06440846366</v>
      </c>
      <c r="AJ2" s="199">
        <v>166994.28957915003</v>
      </c>
      <c r="AK2" s="199">
        <v>71761.731711999993</v>
      </c>
      <c r="AL2" s="199">
        <v>0</v>
      </c>
      <c r="AM2" s="199">
        <v>0</v>
      </c>
      <c r="AN2" s="199">
        <v>5281.7363103999996</v>
      </c>
      <c r="AO2" s="199">
        <v>0</v>
      </c>
      <c r="AP2" s="199">
        <v>0</v>
      </c>
      <c r="AQ2" s="199">
        <v>5721.1258720000005</v>
      </c>
      <c r="AR2" s="200">
        <v>3.6587581629848681E-2</v>
      </c>
      <c r="AS2" s="201">
        <v>58041.848181117646</v>
      </c>
    </row>
    <row r="3" spans="1:45" x14ac:dyDescent="0.25">
      <c r="A3" s="187" t="s">
        <v>118</v>
      </c>
      <c r="B3" s="184" t="s">
        <v>122</v>
      </c>
      <c r="C3" s="182">
        <v>2656</v>
      </c>
      <c r="D3" s="182">
        <v>6665</v>
      </c>
      <c r="E3" s="182" t="s">
        <v>390</v>
      </c>
      <c r="F3" s="217" t="s">
        <v>381</v>
      </c>
      <c r="G3" s="182">
        <v>1</v>
      </c>
      <c r="H3" s="182" t="s">
        <v>120</v>
      </c>
      <c r="I3" s="182" t="s">
        <v>382</v>
      </c>
      <c r="J3" s="222">
        <v>750.65800000000002</v>
      </c>
      <c r="K3" s="182">
        <v>711.08</v>
      </c>
      <c r="L3" s="183">
        <v>1461.7380000000001</v>
      </c>
      <c r="M3" s="183">
        <v>0</v>
      </c>
      <c r="N3" s="183">
        <v>0</v>
      </c>
      <c r="O3" s="183">
        <v>1461.7380000000001</v>
      </c>
      <c r="P3" s="183">
        <v>750.65800000000002</v>
      </c>
      <c r="Q3" s="183">
        <v>711.08</v>
      </c>
      <c r="R3" s="183">
        <v>267.72590361445782</v>
      </c>
      <c r="S3" s="196">
        <v>0.51353799381284471</v>
      </c>
      <c r="T3" s="197" t="s">
        <v>121</v>
      </c>
      <c r="U3" s="197" t="s">
        <v>385</v>
      </c>
      <c r="V3" s="197">
        <v>4</v>
      </c>
      <c r="W3" s="198">
        <v>406183.38510281593</v>
      </c>
      <c r="X3" s="198">
        <v>324698.20264201588</v>
      </c>
      <c r="Y3" s="198">
        <v>81485.182460800017</v>
      </c>
      <c r="Z3" s="198">
        <v>60.94274345128521</v>
      </c>
      <c r="AA3" s="199">
        <v>2871.8069140848397</v>
      </c>
      <c r="AB3" s="199">
        <v>54004.238153225771</v>
      </c>
      <c r="AC3" s="199">
        <v>0</v>
      </c>
      <c r="AD3" s="199">
        <v>97410.989187464322</v>
      </c>
      <c r="AE3" s="199">
        <v>122289.45617636324</v>
      </c>
      <c r="AF3" s="199">
        <v>36321.184203728662</v>
      </c>
      <c r="AG3" s="199">
        <v>19832.094741532161</v>
      </c>
      <c r="AH3" s="199">
        <v>457255.02459480392</v>
      </c>
      <c r="AI3" s="199">
        <v>324698.20264201588</v>
      </c>
      <c r="AJ3" s="199">
        <v>132556.82195278804</v>
      </c>
      <c r="AK3" s="199">
        <v>0</v>
      </c>
      <c r="AL3" s="199">
        <v>9978.3816352000013</v>
      </c>
      <c r="AM3" s="199">
        <v>0</v>
      </c>
      <c r="AN3" s="199">
        <v>0</v>
      </c>
      <c r="AO3" s="199">
        <v>0</v>
      </c>
      <c r="AP3" s="199">
        <v>0</v>
      </c>
      <c r="AQ3" s="199">
        <v>11487.84384</v>
      </c>
      <c r="AR3" s="200">
        <v>2.9826538270214947E-2</v>
      </c>
      <c r="AS3" s="201">
        <v>36321.184203728662</v>
      </c>
    </row>
    <row r="4" spans="1:45" x14ac:dyDescent="0.25">
      <c r="A4" s="187" t="s">
        <v>118</v>
      </c>
      <c r="B4" s="184" t="s">
        <v>123</v>
      </c>
      <c r="C4" s="182">
        <v>3443</v>
      </c>
      <c r="D4" s="182">
        <v>5892</v>
      </c>
      <c r="E4" s="182" t="s">
        <v>390</v>
      </c>
      <c r="F4" s="217" t="s">
        <v>381</v>
      </c>
      <c r="G4" s="182">
        <v>1</v>
      </c>
      <c r="H4" s="182" t="s">
        <v>120</v>
      </c>
      <c r="I4" s="182" t="s">
        <v>382</v>
      </c>
      <c r="J4" s="222">
        <v>1381.971</v>
      </c>
      <c r="K4" s="182">
        <v>962.62</v>
      </c>
      <c r="L4" s="183">
        <v>2344.5909999999999</v>
      </c>
      <c r="M4" s="183">
        <v>30.38</v>
      </c>
      <c r="N4" s="183">
        <v>0</v>
      </c>
      <c r="O4" s="183">
        <v>2314.2109999999998</v>
      </c>
      <c r="P4" s="183">
        <v>1351.5909999999999</v>
      </c>
      <c r="Q4" s="183">
        <v>962.62</v>
      </c>
      <c r="R4" s="183">
        <v>279.58756898054025</v>
      </c>
      <c r="S4" s="196">
        <v>0.58942945699271221</v>
      </c>
      <c r="T4" s="197" t="s">
        <v>121</v>
      </c>
      <c r="U4" s="197" t="s">
        <v>385</v>
      </c>
      <c r="V4" s="197">
        <v>5</v>
      </c>
      <c r="W4" s="198">
        <v>697459.99775179022</v>
      </c>
      <c r="X4" s="198">
        <v>580452.38542779023</v>
      </c>
      <c r="Y4" s="198">
        <v>117007.612324</v>
      </c>
      <c r="Z4" s="198">
        <v>118.37406614931945</v>
      </c>
      <c r="AA4" s="199">
        <v>34946.902452057831</v>
      </c>
      <c r="AB4" s="199">
        <v>80999.418229948278</v>
      </c>
      <c r="AC4" s="199">
        <v>0</v>
      </c>
      <c r="AD4" s="199">
        <v>300905.22707813064</v>
      </c>
      <c r="AE4" s="199">
        <v>159399.59253555071</v>
      </c>
      <c r="AF4" s="199">
        <v>76328.727559269246</v>
      </c>
      <c r="AG4" s="199">
        <v>64805.743672761339</v>
      </c>
      <c r="AH4" s="199">
        <v>751880.20394613303</v>
      </c>
      <c r="AI4" s="199">
        <v>580452.38542779023</v>
      </c>
      <c r="AJ4" s="199">
        <v>171427.8185183428</v>
      </c>
      <c r="AK4" s="199">
        <v>18402.711960000001</v>
      </c>
      <c r="AL4" s="199">
        <v>0</v>
      </c>
      <c r="AM4" s="199">
        <v>0</v>
      </c>
      <c r="AN4" s="199">
        <v>0</v>
      </c>
      <c r="AO4" s="199">
        <v>0</v>
      </c>
      <c r="AP4" s="199">
        <v>0</v>
      </c>
      <c r="AQ4" s="199">
        <v>20002.437024000003</v>
      </c>
      <c r="AR4" s="200">
        <v>5.8681276306185415E-2</v>
      </c>
      <c r="AS4" s="201">
        <v>76328.727559269246</v>
      </c>
    </row>
    <row r="5" spans="1:45" ht="45" x14ac:dyDescent="0.25">
      <c r="A5" s="187" t="s">
        <v>118</v>
      </c>
      <c r="B5" s="184" t="s">
        <v>124</v>
      </c>
      <c r="C5" s="182">
        <v>7731</v>
      </c>
      <c r="D5" s="182">
        <v>11814</v>
      </c>
      <c r="E5" s="182" t="s">
        <v>391</v>
      </c>
      <c r="F5" s="217" t="s">
        <v>386</v>
      </c>
      <c r="G5" s="182">
        <v>1</v>
      </c>
      <c r="H5" s="182" t="s">
        <v>120</v>
      </c>
      <c r="I5" s="182" t="s">
        <v>382</v>
      </c>
      <c r="J5" s="222">
        <v>4024.875</v>
      </c>
      <c r="K5" s="182">
        <v>535.54</v>
      </c>
      <c r="L5" s="183">
        <v>4560.415</v>
      </c>
      <c r="M5" s="183">
        <v>99.299000000000007</v>
      </c>
      <c r="N5" s="183">
        <v>0</v>
      </c>
      <c r="O5" s="183">
        <v>4461.116</v>
      </c>
      <c r="P5" s="183">
        <v>3925.576</v>
      </c>
      <c r="Q5" s="183">
        <v>535.54</v>
      </c>
      <c r="R5" s="183">
        <v>69.271763031949291</v>
      </c>
      <c r="S5" s="196">
        <v>0.88256770491282044</v>
      </c>
      <c r="T5" s="197" t="s">
        <v>121</v>
      </c>
      <c r="U5" s="197" t="s">
        <v>383</v>
      </c>
      <c r="V5" s="197">
        <v>8</v>
      </c>
      <c r="W5" s="198">
        <v>1174340.2220223297</v>
      </c>
      <c r="X5" s="198">
        <v>1174340.2220223297</v>
      </c>
      <c r="Y5" s="198">
        <v>0</v>
      </c>
      <c r="Z5" s="198">
        <v>99.402422720698297</v>
      </c>
      <c r="AA5" s="199">
        <v>72196.177566989703</v>
      </c>
      <c r="AB5" s="199">
        <v>72910.533689729826</v>
      </c>
      <c r="AC5" s="199">
        <v>0</v>
      </c>
      <c r="AD5" s="199">
        <v>430552.7199266036</v>
      </c>
      <c r="AE5" s="199">
        <v>330386.42436345824</v>
      </c>
      <c r="AF5" s="199">
        <v>76907.592894697824</v>
      </c>
      <c r="AG5" s="199">
        <v>142863.60958122977</v>
      </c>
      <c r="AH5" s="199">
        <v>1431775.8959940088</v>
      </c>
      <c r="AI5" s="199">
        <v>1174340.2220223297</v>
      </c>
      <c r="AJ5" s="199">
        <v>257435.67397167906</v>
      </c>
      <c r="AK5" s="199">
        <v>0</v>
      </c>
      <c r="AL5" s="199">
        <v>0</v>
      </c>
      <c r="AM5" s="199">
        <v>0</v>
      </c>
      <c r="AN5" s="199">
        <v>0</v>
      </c>
      <c r="AO5" s="199">
        <v>0</v>
      </c>
      <c r="AP5" s="199">
        <v>0</v>
      </c>
      <c r="AQ5" s="199">
        <v>0</v>
      </c>
      <c r="AR5" s="200">
        <v>9.5939723336234656E-2</v>
      </c>
      <c r="AS5" s="201">
        <v>76907.592894697824</v>
      </c>
    </row>
    <row r="6" spans="1:45" x14ac:dyDescent="0.25">
      <c r="A6" s="187" t="s">
        <v>118</v>
      </c>
      <c r="B6" s="184" t="s">
        <v>125</v>
      </c>
      <c r="C6" s="182">
        <v>124</v>
      </c>
      <c r="D6" s="182">
        <v>304</v>
      </c>
      <c r="E6" s="182" t="s">
        <v>390</v>
      </c>
      <c r="F6" s="217" t="s">
        <v>381</v>
      </c>
      <c r="G6" s="182">
        <v>1</v>
      </c>
      <c r="H6" s="182" t="s">
        <v>120</v>
      </c>
      <c r="I6" s="182" t="s">
        <v>382</v>
      </c>
      <c r="J6" s="222">
        <v>11.67</v>
      </c>
      <c r="K6" s="182">
        <v>78.62</v>
      </c>
      <c r="L6" s="183">
        <v>90.29</v>
      </c>
      <c r="M6" s="183">
        <v>0</v>
      </c>
      <c r="N6" s="183">
        <v>0</v>
      </c>
      <c r="O6" s="183">
        <v>90.29</v>
      </c>
      <c r="P6" s="183">
        <v>11.67</v>
      </c>
      <c r="Q6" s="183">
        <v>78.62</v>
      </c>
      <c r="R6" s="183">
        <v>634.0322580645161</v>
      </c>
      <c r="S6" s="196">
        <v>0.12925019381991359</v>
      </c>
      <c r="T6" s="197" t="s">
        <v>121</v>
      </c>
      <c r="U6" s="197" t="s">
        <v>384</v>
      </c>
      <c r="V6" s="197">
        <v>1</v>
      </c>
      <c r="W6" s="198">
        <v>51732.538444141835</v>
      </c>
      <c r="X6" s="198">
        <v>16061.080202248108</v>
      </c>
      <c r="Y6" s="198">
        <v>35671.458241893728</v>
      </c>
      <c r="Z6" s="198">
        <v>170.17282382941394</v>
      </c>
      <c r="AA6" s="199">
        <v>0</v>
      </c>
      <c r="AB6" s="199">
        <v>0</v>
      </c>
      <c r="AC6" s="199">
        <v>0</v>
      </c>
      <c r="AD6" s="199">
        <v>6492.6955245651388</v>
      </c>
      <c r="AE6" s="199">
        <v>5848.0296201236179</v>
      </c>
      <c r="AF6" s="199">
        <v>2196.5989130375119</v>
      </c>
      <c r="AG6" s="199">
        <v>638.19102410916491</v>
      </c>
      <c r="AH6" s="199">
        <v>25362.883827316378</v>
      </c>
      <c r="AI6" s="199">
        <v>16061.080202248108</v>
      </c>
      <c r="AJ6" s="199">
        <v>9301.8036250682708</v>
      </c>
      <c r="AK6" s="199">
        <v>0</v>
      </c>
      <c r="AL6" s="199">
        <v>30266.959999999999</v>
      </c>
      <c r="AM6" s="199">
        <v>0</v>
      </c>
      <c r="AN6" s="199">
        <v>0</v>
      </c>
      <c r="AO6" s="199">
        <v>0</v>
      </c>
      <c r="AP6" s="199">
        <v>0</v>
      </c>
      <c r="AQ6" s="199">
        <v>0</v>
      </c>
      <c r="AR6" s="200">
        <v>3.3532923776177177E-2</v>
      </c>
      <c r="AS6" s="201">
        <v>2196.5989130375119</v>
      </c>
    </row>
    <row r="7" spans="1:45" x14ac:dyDescent="0.25">
      <c r="A7" s="187" t="s">
        <v>118</v>
      </c>
      <c r="B7" s="184" t="s">
        <v>126</v>
      </c>
      <c r="C7" s="182">
        <v>845</v>
      </c>
      <c r="D7" s="182">
        <v>1939</v>
      </c>
      <c r="E7" s="182" t="s">
        <v>390</v>
      </c>
      <c r="F7" s="217" t="s">
        <v>381</v>
      </c>
      <c r="G7" s="182">
        <v>1</v>
      </c>
      <c r="H7" s="182" t="s">
        <v>120</v>
      </c>
      <c r="I7" s="182" t="s">
        <v>382</v>
      </c>
      <c r="J7" s="222">
        <v>195.34</v>
      </c>
      <c r="K7" s="182">
        <v>376.24</v>
      </c>
      <c r="L7" s="183">
        <v>571.58000000000004</v>
      </c>
      <c r="M7" s="183">
        <v>0</v>
      </c>
      <c r="N7" s="183">
        <v>0</v>
      </c>
      <c r="O7" s="183">
        <v>571.58000000000004</v>
      </c>
      <c r="P7" s="183">
        <v>195.34</v>
      </c>
      <c r="Q7" s="183">
        <v>376.24</v>
      </c>
      <c r="R7" s="183">
        <v>445.25443786982248</v>
      </c>
      <c r="S7" s="196">
        <v>0.34175443507470521</v>
      </c>
      <c r="T7" s="197" t="s">
        <v>121</v>
      </c>
      <c r="U7" s="197" t="s">
        <v>384</v>
      </c>
      <c r="V7" s="197">
        <v>2</v>
      </c>
      <c r="W7" s="198">
        <v>172133.55870341798</v>
      </c>
      <c r="X7" s="198">
        <v>78771.486806218047</v>
      </c>
      <c r="Y7" s="198">
        <v>93362.07189719993</v>
      </c>
      <c r="Z7" s="198">
        <v>88.774398506146454</v>
      </c>
      <c r="AA7" s="199">
        <v>0</v>
      </c>
      <c r="AB7" s="199">
        <v>0</v>
      </c>
      <c r="AC7" s="199">
        <v>0</v>
      </c>
      <c r="AD7" s="199">
        <v>1967.9539147220858</v>
      </c>
      <c r="AE7" s="199">
        <v>39644.886544904701</v>
      </c>
      <c r="AF7" s="199">
        <v>4999.929574357192</v>
      </c>
      <c r="AG7" s="199">
        <v>1298.191956859361</v>
      </c>
      <c r="AH7" s="199">
        <v>105874.45305940135</v>
      </c>
      <c r="AI7" s="199">
        <v>78771.486806218047</v>
      </c>
      <c r="AJ7" s="199">
        <v>27102.966253183302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  <c r="AP7" s="199">
        <v>0</v>
      </c>
      <c r="AQ7" s="199">
        <v>3911.6085536000001</v>
      </c>
      <c r="AR7" s="200">
        <v>3.2162686442989946E-2</v>
      </c>
      <c r="AS7" s="201">
        <v>4999.929574357192</v>
      </c>
    </row>
    <row r="8" spans="1:45" x14ac:dyDescent="0.25">
      <c r="A8" s="187" t="s">
        <v>118</v>
      </c>
      <c r="B8" s="184" t="s">
        <v>127</v>
      </c>
      <c r="C8" s="182">
        <v>520</v>
      </c>
      <c r="D8" s="182">
        <v>1133</v>
      </c>
      <c r="E8" s="182" t="s">
        <v>390</v>
      </c>
      <c r="F8" s="217" t="s">
        <v>381</v>
      </c>
      <c r="G8" s="182">
        <v>1</v>
      </c>
      <c r="H8" s="182" t="s">
        <v>120</v>
      </c>
      <c r="I8" s="182" t="s">
        <v>382</v>
      </c>
      <c r="J8" s="222">
        <v>52.645000000000003</v>
      </c>
      <c r="K8" s="182">
        <v>292.83999999999997</v>
      </c>
      <c r="L8" s="183">
        <v>345.48499999999996</v>
      </c>
      <c r="M8" s="183">
        <v>0</v>
      </c>
      <c r="N8" s="183">
        <v>0</v>
      </c>
      <c r="O8" s="183">
        <v>345.48499999999996</v>
      </c>
      <c r="P8" s="183">
        <v>52.645000000000003</v>
      </c>
      <c r="Q8" s="183">
        <v>292.83999999999997</v>
      </c>
      <c r="R8" s="183">
        <v>563.15384615384619</v>
      </c>
      <c r="S8" s="196">
        <v>0.15237998755372884</v>
      </c>
      <c r="T8" s="197" t="s">
        <v>121</v>
      </c>
      <c r="U8" s="197" t="s">
        <v>384</v>
      </c>
      <c r="V8" s="197">
        <v>1</v>
      </c>
      <c r="W8" s="198">
        <v>139167.007767578</v>
      </c>
      <c r="X8" s="198">
        <v>45511.549073638016</v>
      </c>
      <c r="Y8" s="198">
        <v>93655.458693939989</v>
      </c>
      <c r="Z8" s="198">
        <v>122.83054524940688</v>
      </c>
      <c r="AA8" s="199">
        <v>0</v>
      </c>
      <c r="AB8" s="199">
        <v>0</v>
      </c>
      <c r="AC8" s="199">
        <v>0</v>
      </c>
      <c r="AD8" s="199">
        <v>163.38138139666808</v>
      </c>
      <c r="AE8" s="199">
        <v>21089.83337821245</v>
      </c>
      <c r="AF8" s="199">
        <v>2657.4806442770796</v>
      </c>
      <c r="AG8" s="199">
        <v>393.40655596789571</v>
      </c>
      <c r="AH8" s="199">
        <v>81739.700864915809</v>
      </c>
      <c r="AI8" s="199">
        <v>45511.549073638016</v>
      </c>
      <c r="AJ8" s="199">
        <v>36228.151791277793</v>
      </c>
      <c r="AK8" s="199">
        <v>3036.0329999999994</v>
      </c>
      <c r="AL8" s="199">
        <v>62780.1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200">
        <v>3.4319013153854383E-2</v>
      </c>
      <c r="AS8" s="201">
        <v>2657.4806442770796</v>
      </c>
    </row>
    <row r="9" spans="1:45" x14ac:dyDescent="0.25">
      <c r="A9" s="187" t="s">
        <v>118</v>
      </c>
      <c r="B9" s="184" t="s">
        <v>128</v>
      </c>
      <c r="C9" s="182">
        <v>1040</v>
      </c>
      <c r="D9" s="182">
        <v>2986</v>
      </c>
      <c r="E9" s="182" t="s">
        <v>390</v>
      </c>
      <c r="F9" s="217" t="s">
        <v>381</v>
      </c>
      <c r="G9" s="182">
        <v>1</v>
      </c>
      <c r="H9" s="182" t="s">
        <v>120</v>
      </c>
      <c r="I9" s="182" t="s">
        <v>382</v>
      </c>
      <c r="J9" s="222">
        <v>334.17</v>
      </c>
      <c r="K9" s="182">
        <v>627.34</v>
      </c>
      <c r="L9" s="183">
        <v>961.51</v>
      </c>
      <c r="M9" s="183">
        <v>0</v>
      </c>
      <c r="N9" s="183">
        <v>0</v>
      </c>
      <c r="O9" s="183">
        <v>961.51</v>
      </c>
      <c r="P9" s="183">
        <v>334.17</v>
      </c>
      <c r="Q9" s="183">
        <v>627.34</v>
      </c>
      <c r="R9" s="183">
        <v>603.21153846153845</v>
      </c>
      <c r="S9" s="196">
        <v>0.34754708739378687</v>
      </c>
      <c r="T9" s="197" t="s">
        <v>121</v>
      </c>
      <c r="U9" s="197" t="s">
        <v>384</v>
      </c>
      <c r="V9" s="197">
        <v>2</v>
      </c>
      <c r="W9" s="198">
        <v>325150.88902510307</v>
      </c>
      <c r="X9" s="198">
        <v>207633.95791834319</v>
      </c>
      <c r="Y9" s="198">
        <v>117516.93110675985</v>
      </c>
      <c r="Z9" s="198">
        <v>108.89179136808542</v>
      </c>
      <c r="AA9" s="199">
        <v>0</v>
      </c>
      <c r="AB9" s="199">
        <v>49176.870953604724</v>
      </c>
      <c r="AC9" s="199">
        <v>0</v>
      </c>
      <c r="AD9" s="199">
        <v>14314.546539033407</v>
      </c>
      <c r="AE9" s="199">
        <v>61998.273124222345</v>
      </c>
      <c r="AF9" s="199">
        <v>9570.7615919462587</v>
      </c>
      <c r="AG9" s="199">
        <v>9095.109429931761</v>
      </c>
      <c r="AH9" s="199">
        <v>315993.36983094586</v>
      </c>
      <c r="AI9" s="199">
        <v>207633.95791834319</v>
      </c>
      <c r="AJ9" s="199">
        <v>108359.41191260266</v>
      </c>
      <c r="AK9" s="199">
        <v>0</v>
      </c>
      <c r="AL9" s="199">
        <v>0</v>
      </c>
      <c r="AM9" s="199">
        <v>0</v>
      </c>
      <c r="AN9" s="199">
        <v>2236.6390816000003</v>
      </c>
      <c r="AO9" s="199">
        <v>0</v>
      </c>
      <c r="AP9" s="199">
        <v>0</v>
      </c>
      <c r="AQ9" s="199">
        <v>24205.939099740001</v>
      </c>
      <c r="AR9" s="200">
        <v>7.5122147196543004E-2</v>
      </c>
      <c r="AS9" s="201">
        <v>9570.7615919462587</v>
      </c>
    </row>
    <row r="10" spans="1:45" x14ac:dyDescent="0.25">
      <c r="A10" s="187" t="s">
        <v>118</v>
      </c>
      <c r="B10" s="184" t="s">
        <v>129</v>
      </c>
      <c r="C10" s="182">
        <v>1134</v>
      </c>
      <c r="D10" s="182">
        <v>3442</v>
      </c>
      <c r="E10" s="182" t="s">
        <v>390</v>
      </c>
      <c r="F10" s="217" t="s">
        <v>381</v>
      </c>
      <c r="G10" s="182">
        <v>1</v>
      </c>
      <c r="H10" s="182" t="s">
        <v>120</v>
      </c>
      <c r="I10" s="182" t="s">
        <v>382</v>
      </c>
      <c r="J10" s="222">
        <v>304.03800000000001</v>
      </c>
      <c r="K10" s="182">
        <v>641.49</v>
      </c>
      <c r="L10" s="183">
        <v>945.52800000000002</v>
      </c>
      <c r="M10" s="183">
        <v>0</v>
      </c>
      <c r="N10" s="183">
        <v>0</v>
      </c>
      <c r="O10" s="183">
        <v>945.52800000000002</v>
      </c>
      <c r="P10" s="183">
        <v>304.03800000000001</v>
      </c>
      <c r="Q10" s="183">
        <v>641.49</v>
      </c>
      <c r="R10" s="183">
        <v>565.68783068783068</v>
      </c>
      <c r="S10" s="196">
        <v>0.32155367159936038</v>
      </c>
      <c r="T10" s="197" t="s">
        <v>121</v>
      </c>
      <c r="U10" s="197" t="s">
        <v>384</v>
      </c>
      <c r="V10" s="197">
        <v>2</v>
      </c>
      <c r="W10" s="198">
        <v>426815.4119279919</v>
      </c>
      <c r="X10" s="198">
        <v>144533.40668362894</v>
      </c>
      <c r="Y10" s="198">
        <v>282282.00524436292</v>
      </c>
      <c r="Z10" s="198">
        <v>124.0021533782661</v>
      </c>
      <c r="AA10" s="199">
        <v>0</v>
      </c>
      <c r="AB10" s="199">
        <v>0</v>
      </c>
      <c r="AC10" s="199">
        <v>0</v>
      </c>
      <c r="AD10" s="199">
        <v>8754.4871232032274</v>
      </c>
      <c r="AE10" s="199">
        <v>66458.913092475617</v>
      </c>
      <c r="AF10" s="199">
        <v>10486.872612607338</v>
      </c>
      <c r="AG10" s="199">
        <v>2465.0173014144216</v>
      </c>
      <c r="AH10" s="199">
        <v>221444.99032372824</v>
      </c>
      <c r="AI10" s="199">
        <v>144533.40668362894</v>
      </c>
      <c r="AJ10" s="199">
        <v>76911.583640099299</v>
      </c>
      <c r="AK10" s="199">
        <v>17259.2460832</v>
      </c>
      <c r="AL10" s="199">
        <v>82844.351638399996</v>
      </c>
      <c r="AM10" s="199">
        <v>0</v>
      </c>
      <c r="AN10" s="199">
        <v>51777.1584</v>
      </c>
      <c r="AO10" s="199">
        <v>0</v>
      </c>
      <c r="AP10" s="199">
        <v>0</v>
      </c>
      <c r="AQ10" s="199">
        <v>0</v>
      </c>
      <c r="AR10" s="200">
        <v>5.3510000000000002E-2</v>
      </c>
      <c r="AS10" s="201">
        <v>10486.872612607338</v>
      </c>
    </row>
    <row r="11" spans="1:45" x14ac:dyDescent="0.25">
      <c r="A11" s="187" t="s">
        <v>118</v>
      </c>
      <c r="B11" s="184" t="s">
        <v>130</v>
      </c>
      <c r="C11" s="182">
        <v>2190</v>
      </c>
      <c r="D11" s="182">
        <v>3870</v>
      </c>
      <c r="E11" s="182" t="s">
        <v>390</v>
      </c>
      <c r="F11" s="217" t="s">
        <v>381</v>
      </c>
      <c r="G11" s="182">
        <v>1</v>
      </c>
      <c r="H11" s="182" t="s">
        <v>120</v>
      </c>
      <c r="I11" s="182" t="s">
        <v>382</v>
      </c>
      <c r="J11" s="222">
        <v>616.08799999999997</v>
      </c>
      <c r="K11" s="182">
        <v>475.92</v>
      </c>
      <c r="L11" s="183">
        <v>1092.008</v>
      </c>
      <c r="M11" s="183">
        <v>0</v>
      </c>
      <c r="N11" s="183">
        <v>0</v>
      </c>
      <c r="O11" s="183">
        <v>1092.008</v>
      </c>
      <c r="P11" s="183">
        <v>616.08799999999997</v>
      </c>
      <c r="Q11" s="183">
        <v>475.92</v>
      </c>
      <c r="R11" s="183">
        <v>217.31506849315068</v>
      </c>
      <c r="S11" s="196">
        <v>0.56417901700353834</v>
      </c>
      <c r="T11" s="197" t="s">
        <v>121</v>
      </c>
      <c r="U11" s="197" t="s">
        <v>383</v>
      </c>
      <c r="V11" s="197">
        <v>5</v>
      </c>
      <c r="W11" s="198">
        <v>318182.32969059155</v>
      </c>
      <c r="X11" s="198">
        <v>236050.27937003429</v>
      </c>
      <c r="Y11" s="198">
        <v>82132.05032055726</v>
      </c>
      <c r="Z11" s="198">
        <v>82.217656250798854</v>
      </c>
      <c r="AA11" s="199">
        <v>0</v>
      </c>
      <c r="AB11" s="199">
        <v>42594.314120731404</v>
      </c>
      <c r="AC11" s="199">
        <v>0</v>
      </c>
      <c r="AD11" s="199">
        <v>74369.730403352602</v>
      </c>
      <c r="AE11" s="199">
        <v>72311.199508602411</v>
      </c>
      <c r="AF11" s="199">
        <v>27700.601794220929</v>
      </c>
      <c r="AG11" s="199">
        <v>15501.597453250279</v>
      </c>
      <c r="AH11" s="199">
        <v>329182.95445566619</v>
      </c>
      <c r="AI11" s="199">
        <v>236050.27937003429</v>
      </c>
      <c r="AJ11" s="199">
        <v>93132.675085631898</v>
      </c>
      <c r="AK11" s="199">
        <v>10146.7796232</v>
      </c>
      <c r="AL11" s="199">
        <v>0</v>
      </c>
      <c r="AM11" s="199">
        <v>0</v>
      </c>
      <c r="AN11" s="199">
        <v>0</v>
      </c>
      <c r="AO11" s="199">
        <v>0</v>
      </c>
      <c r="AP11" s="199">
        <v>0</v>
      </c>
      <c r="AQ11" s="199">
        <v>11824.384</v>
      </c>
      <c r="AR11" s="200">
        <v>3.13706590658204E-2</v>
      </c>
      <c r="AS11" s="201">
        <v>27700.601794220929</v>
      </c>
    </row>
    <row r="12" spans="1:45" x14ac:dyDescent="0.25">
      <c r="A12" s="187" t="s">
        <v>118</v>
      </c>
      <c r="B12" s="184" t="s">
        <v>131</v>
      </c>
      <c r="C12" s="182">
        <v>3950</v>
      </c>
      <c r="D12" s="182">
        <v>6315</v>
      </c>
      <c r="E12" s="182" t="s">
        <v>390</v>
      </c>
      <c r="F12" s="217" t="s">
        <v>381</v>
      </c>
      <c r="G12" s="182">
        <v>1</v>
      </c>
      <c r="H12" s="182" t="s">
        <v>120</v>
      </c>
      <c r="I12" s="182" t="s">
        <v>382</v>
      </c>
      <c r="J12" s="222">
        <v>1438.623</v>
      </c>
      <c r="K12" s="182">
        <v>731.27499999999998</v>
      </c>
      <c r="L12" s="183">
        <v>2169.8980000000001</v>
      </c>
      <c r="M12" s="183">
        <v>25</v>
      </c>
      <c r="N12" s="183">
        <v>0</v>
      </c>
      <c r="O12" s="183">
        <v>2144.8980000000001</v>
      </c>
      <c r="P12" s="183">
        <v>1413.623</v>
      </c>
      <c r="Q12" s="183">
        <v>731.27499999999998</v>
      </c>
      <c r="R12" s="183">
        <v>185.13291139240508</v>
      </c>
      <c r="S12" s="196">
        <v>0.66299107146971881</v>
      </c>
      <c r="T12" s="197" t="s">
        <v>121</v>
      </c>
      <c r="U12" s="197" t="s">
        <v>385</v>
      </c>
      <c r="V12" s="197">
        <v>6</v>
      </c>
      <c r="W12" s="198">
        <v>649508.79980794666</v>
      </c>
      <c r="X12" s="198">
        <v>467775.2605092809</v>
      </c>
      <c r="Y12" s="198">
        <v>181733.5392986658</v>
      </c>
      <c r="Z12" s="198">
        <v>102.85174977164634</v>
      </c>
      <c r="AA12" s="199">
        <v>16986.996843601566</v>
      </c>
      <c r="AB12" s="199">
        <v>55091.909988227904</v>
      </c>
      <c r="AC12" s="199">
        <v>0</v>
      </c>
      <c r="AD12" s="199">
        <v>179634.11447283515</v>
      </c>
      <c r="AE12" s="199">
        <v>166114.69415247868</v>
      </c>
      <c r="AF12" s="199">
        <v>58060.248342085972</v>
      </c>
      <c r="AG12" s="199">
        <v>42316.985297748164</v>
      </c>
      <c r="AH12" s="199">
        <v>634416.14819016424</v>
      </c>
      <c r="AI12" s="199">
        <v>467775.2605092809</v>
      </c>
      <c r="AJ12" s="199">
        <v>166640.88768088334</v>
      </c>
      <c r="AK12" s="199">
        <v>18839.669875724587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50000</v>
      </c>
      <c r="AR12" s="200">
        <v>7.2873366029185718E-2</v>
      </c>
      <c r="AS12" s="201">
        <v>58060.248342085972</v>
      </c>
    </row>
    <row r="13" spans="1:45" x14ac:dyDescent="0.25">
      <c r="A13" s="187" t="s">
        <v>118</v>
      </c>
      <c r="B13" s="184" t="s">
        <v>132</v>
      </c>
      <c r="C13" s="182">
        <v>862</v>
      </c>
      <c r="D13" s="182">
        <v>1907</v>
      </c>
      <c r="E13" s="182" t="s">
        <v>390</v>
      </c>
      <c r="F13" s="217" t="s">
        <v>381</v>
      </c>
      <c r="G13" s="182">
        <v>1</v>
      </c>
      <c r="H13" s="182" t="s">
        <v>120</v>
      </c>
      <c r="I13" s="182" t="s">
        <v>382</v>
      </c>
      <c r="J13" s="222">
        <v>233.42699999999999</v>
      </c>
      <c r="K13" s="182">
        <v>397.61500000000001</v>
      </c>
      <c r="L13" s="183">
        <v>631.04200000000003</v>
      </c>
      <c r="M13" s="183">
        <v>0</v>
      </c>
      <c r="N13" s="183">
        <v>0</v>
      </c>
      <c r="O13" s="183">
        <v>631.04200000000003</v>
      </c>
      <c r="P13" s="183">
        <v>233.42699999999999</v>
      </c>
      <c r="Q13" s="183">
        <v>397.61500000000001</v>
      </c>
      <c r="R13" s="183">
        <v>461.27030162412996</v>
      </c>
      <c r="S13" s="196">
        <v>0.36990723279908466</v>
      </c>
      <c r="T13" s="197" t="s">
        <v>121</v>
      </c>
      <c r="U13" s="197" t="s">
        <v>384</v>
      </c>
      <c r="V13" s="197">
        <v>2</v>
      </c>
      <c r="W13" s="198">
        <v>220973.48981667339</v>
      </c>
      <c r="X13" s="198">
        <v>166566.55627620441</v>
      </c>
      <c r="Y13" s="198">
        <v>54406.93354046897</v>
      </c>
      <c r="Z13" s="198">
        <v>115.87492911204687</v>
      </c>
      <c r="AA13" s="199">
        <v>0</v>
      </c>
      <c r="AB13" s="199">
        <v>32704.330195852031</v>
      </c>
      <c r="AC13" s="199">
        <v>0</v>
      </c>
      <c r="AD13" s="199">
        <v>27124.550156397465</v>
      </c>
      <c r="AE13" s="199">
        <v>45310.138129716877</v>
      </c>
      <c r="AF13" s="199">
        <v>10670.301416480004</v>
      </c>
      <c r="AG13" s="199">
        <v>7504.9130278595867</v>
      </c>
      <c r="AH13" s="199">
        <v>241366.71803084839</v>
      </c>
      <c r="AI13" s="199">
        <v>166566.55627620441</v>
      </c>
      <c r="AJ13" s="199">
        <v>74800.161754643981</v>
      </c>
      <c r="AK13" s="199">
        <v>13640.109120000001</v>
      </c>
      <c r="AL13" s="199">
        <v>0</v>
      </c>
      <c r="AM13" s="199">
        <v>0</v>
      </c>
      <c r="AN13" s="199">
        <v>5501.8745055999998</v>
      </c>
      <c r="AO13" s="199">
        <v>0</v>
      </c>
      <c r="AP13" s="199">
        <v>0</v>
      </c>
      <c r="AQ13" s="199">
        <v>3359.5803648000001</v>
      </c>
      <c r="AR13" s="200">
        <v>5.5509999999999997E-2</v>
      </c>
      <c r="AS13" s="201">
        <v>10670.301416480004</v>
      </c>
    </row>
    <row r="14" spans="1:45" x14ac:dyDescent="0.25">
      <c r="A14" s="187" t="s">
        <v>118</v>
      </c>
      <c r="B14" s="184" t="s">
        <v>133</v>
      </c>
      <c r="C14" s="182">
        <v>431</v>
      </c>
      <c r="D14" s="182">
        <v>1654</v>
      </c>
      <c r="E14" s="182" t="s">
        <v>390</v>
      </c>
      <c r="F14" s="217" t="s">
        <v>381</v>
      </c>
      <c r="G14" s="182">
        <v>1</v>
      </c>
      <c r="H14" s="182" t="s">
        <v>120</v>
      </c>
      <c r="I14" s="182" t="s">
        <v>382</v>
      </c>
      <c r="J14" s="222">
        <v>126.89400000000001</v>
      </c>
      <c r="K14" s="182">
        <v>233.39</v>
      </c>
      <c r="L14" s="183">
        <v>360.28399999999999</v>
      </c>
      <c r="M14" s="183">
        <v>0</v>
      </c>
      <c r="N14" s="183">
        <v>0</v>
      </c>
      <c r="O14" s="183">
        <v>360.28399999999999</v>
      </c>
      <c r="P14" s="183">
        <v>126.89400000000001</v>
      </c>
      <c r="Q14" s="183">
        <v>233.39</v>
      </c>
      <c r="R14" s="183">
        <v>541.50812064965203</v>
      </c>
      <c r="S14" s="196">
        <v>0.35220548234170823</v>
      </c>
      <c r="T14" s="197" t="s">
        <v>121</v>
      </c>
      <c r="U14" s="197" t="s">
        <v>384</v>
      </c>
      <c r="V14" s="197">
        <v>2</v>
      </c>
      <c r="W14" s="198">
        <v>120868.11085215167</v>
      </c>
      <c r="X14" s="198">
        <v>40238.856736741691</v>
      </c>
      <c r="Y14" s="198">
        <v>80629.254115409974</v>
      </c>
      <c r="Z14" s="198">
        <v>73.076245980744659</v>
      </c>
      <c r="AA14" s="199">
        <v>0</v>
      </c>
      <c r="AB14" s="199">
        <v>0</v>
      </c>
      <c r="AC14" s="199">
        <v>0</v>
      </c>
      <c r="AD14" s="199">
        <v>2263.3078216653321</v>
      </c>
      <c r="AE14" s="199">
        <v>25274.674747481338</v>
      </c>
      <c r="AF14" s="199">
        <v>4798.6691999939612</v>
      </c>
      <c r="AG14" s="199">
        <v>1239.6809997556086</v>
      </c>
      <c r="AH14" s="199">
        <v>67494.105650811674</v>
      </c>
      <c r="AI14" s="199">
        <v>40238.856736741691</v>
      </c>
      <c r="AJ14" s="199">
        <v>27255.248914069984</v>
      </c>
      <c r="AK14" s="199">
        <v>17284.837192622996</v>
      </c>
      <c r="AL14" s="199">
        <v>25927.255788934493</v>
      </c>
      <c r="AM14" s="199">
        <v>0</v>
      </c>
      <c r="AN14" s="199">
        <v>14404.030993852497</v>
      </c>
      <c r="AO14" s="199">
        <v>0</v>
      </c>
      <c r="AP14" s="199">
        <v>0</v>
      </c>
      <c r="AQ14" s="199">
        <v>0</v>
      </c>
      <c r="AR14" s="200">
        <v>3.2837658211406662E-2</v>
      </c>
      <c r="AS14" s="201">
        <v>4798.6691999939612</v>
      </c>
    </row>
    <row r="15" spans="1:45" x14ac:dyDescent="0.25">
      <c r="A15" s="187" t="s">
        <v>118</v>
      </c>
      <c r="B15" s="184" t="s">
        <v>134</v>
      </c>
      <c r="C15" s="182">
        <v>2181</v>
      </c>
      <c r="D15" s="182">
        <v>4186</v>
      </c>
      <c r="E15" s="182" t="s">
        <v>390</v>
      </c>
      <c r="F15" s="217" t="s">
        <v>381</v>
      </c>
      <c r="G15" s="182">
        <v>1</v>
      </c>
      <c r="H15" s="182" t="s">
        <v>120</v>
      </c>
      <c r="I15" s="182" t="s">
        <v>382</v>
      </c>
      <c r="J15" s="222">
        <v>1198.72</v>
      </c>
      <c r="K15" s="182">
        <v>519.02700000000004</v>
      </c>
      <c r="L15" s="183">
        <v>1717.7470000000001</v>
      </c>
      <c r="M15" s="183">
        <v>0</v>
      </c>
      <c r="N15" s="183">
        <v>0</v>
      </c>
      <c r="O15" s="183">
        <v>1717.7470000000001</v>
      </c>
      <c r="P15" s="183">
        <v>1198.72</v>
      </c>
      <c r="Q15" s="183">
        <v>519.02700000000004</v>
      </c>
      <c r="R15" s="183">
        <v>237.97661623108669</v>
      </c>
      <c r="S15" s="196">
        <v>0.69784432748245229</v>
      </c>
      <c r="T15" s="197" t="s">
        <v>121</v>
      </c>
      <c r="U15" s="197" t="s">
        <v>384</v>
      </c>
      <c r="V15" s="197">
        <v>6</v>
      </c>
      <c r="W15" s="198">
        <v>419019.24053700105</v>
      </c>
      <c r="X15" s="198">
        <v>336254.14584824094</v>
      </c>
      <c r="Y15" s="198">
        <v>82765.094688760117</v>
      </c>
      <c r="Z15" s="198">
        <v>100.10015301887269</v>
      </c>
      <c r="AA15" s="199">
        <v>7853.1197165002295</v>
      </c>
      <c r="AB15" s="199">
        <v>41530.1684259014</v>
      </c>
      <c r="AC15" s="199">
        <v>0</v>
      </c>
      <c r="AD15" s="199">
        <v>134883.44235990784</v>
      </c>
      <c r="AE15" s="199">
        <v>110547.37914450708</v>
      </c>
      <c r="AF15" s="199">
        <v>38195.939020737373</v>
      </c>
      <c r="AG15" s="199">
        <v>27687.305039263461</v>
      </c>
      <c r="AH15" s="199">
        <v>457409.99784427858</v>
      </c>
      <c r="AI15" s="199">
        <v>336254.14584824094</v>
      </c>
      <c r="AJ15" s="199">
        <v>121155.85199603764</v>
      </c>
      <c r="AK15" s="199">
        <v>5519.6315468799994</v>
      </c>
      <c r="AL15" s="199">
        <v>0</v>
      </c>
      <c r="AM15" s="199">
        <v>0</v>
      </c>
      <c r="AN15" s="199">
        <v>3928.0944736000001</v>
      </c>
      <c r="AO15" s="199">
        <v>0</v>
      </c>
      <c r="AP15" s="199">
        <v>0</v>
      </c>
      <c r="AQ15" s="199">
        <v>18002.198280000001</v>
      </c>
      <c r="AR15" s="200">
        <v>3.8094752373622275E-2</v>
      </c>
      <c r="AS15" s="201">
        <v>38195.939020737373</v>
      </c>
    </row>
    <row r="16" spans="1:45" x14ac:dyDescent="0.25">
      <c r="A16" s="187" t="s">
        <v>118</v>
      </c>
      <c r="B16" s="184" t="s">
        <v>135</v>
      </c>
      <c r="C16" s="182">
        <v>580</v>
      </c>
      <c r="D16" s="182">
        <v>1146</v>
      </c>
      <c r="E16" s="182" t="s">
        <v>390</v>
      </c>
      <c r="F16" s="217" t="s">
        <v>381</v>
      </c>
      <c r="G16" s="182">
        <v>1</v>
      </c>
      <c r="H16" s="182" t="s">
        <v>120</v>
      </c>
      <c r="I16" s="182" t="s">
        <v>382</v>
      </c>
      <c r="J16" s="222">
        <v>236.946</v>
      </c>
      <c r="K16" s="182">
        <v>235.52</v>
      </c>
      <c r="L16" s="183">
        <v>472.46600000000001</v>
      </c>
      <c r="M16" s="183">
        <v>0</v>
      </c>
      <c r="N16" s="183">
        <v>0</v>
      </c>
      <c r="O16" s="183">
        <v>472.46600000000001</v>
      </c>
      <c r="P16" s="183">
        <v>236.946</v>
      </c>
      <c r="Q16" s="183">
        <v>235.52</v>
      </c>
      <c r="R16" s="183">
        <v>406.06896551724139</v>
      </c>
      <c r="S16" s="196">
        <v>0.50150910330055498</v>
      </c>
      <c r="T16" s="197" t="s">
        <v>121</v>
      </c>
      <c r="U16" s="197" t="s">
        <v>384</v>
      </c>
      <c r="V16" s="197">
        <v>4</v>
      </c>
      <c r="W16" s="198">
        <v>99651.755300511868</v>
      </c>
      <c r="X16" s="198">
        <v>74691.647367010781</v>
      </c>
      <c r="Y16" s="198">
        <v>24960.10793350108</v>
      </c>
      <c r="Z16" s="198">
        <v>86.956156457689232</v>
      </c>
      <c r="AA16" s="199">
        <v>0</v>
      </c>
      <c r="AB16" s="199">
        <v>12726.986253496158</v>
      </c>
      <c r="AC16" s="199">
        <v>0</v>
      </c>
      <c r="AD16" s="199">
        <v>14240.09957776812</v>
      </c>
      <c r="AE16" s="199">
        <v>26639.651167880231</v>
      </c>
      <c r="AF16" s="199">
        <v>5450.6637139445811</v>
      </c>
      <c r="AG16" s="199">
        <v>3295.9267552755023</v>
      </c>
      <c r="AH16" s="199">
        <v>113787.72862668826</v>
      </c>
      <c r="AI16" s="199">
        <v>74691.647367010781</v>
      </c>
      <c r="AJ16" s="199">
        <v>39096.081259677478</v>
      </c>
      <c r="AK16" s="199">
        <v>0</v>
      </c>
      <c r="AL16" s="199">
        <v>0</v>
      </c>
      <c r="AM16" s="199">
        <v>0</v>
      </c>
      <c r="AN16" s="199">
        <v>3002.9728608</v>
      </c>
      <c r="AO16" s="199">
        <v>0</v>
      </c>
      <c r="AP16" s="199">
        <v>0</v>
      </c>
      <c r="AQ16" s="199">
        <v>833.39167999999995</v>
      </c>
      <c r="AR16" s="200">
        <v>3.8771411446795884E-2</v>
      </c>
      <c r="AS16" s="201">
        <v>5450.6637139445811</v>
      </c>
    </row>
    <row r="17" spans="1:45" x14ac:dyDescent="0.25">
      <c r="A17" s="187" t="s">
        <v>118</v>
      </c>
      <c r="B17" s="184" t="s">
        <v>136</v>
      </c>
      <c r="C17" s="182">
        <v>4685</v>
      </c>
      <c r="D17" s="182">
        <v>7389</v>
      </c>
      <c r="E17" s="182" t="s">
        <v>390</v>
      </c>
      <c r="F17" s="217" t="s">
        <v>381</v>
      </c>
      <c r="G17" s="182">
        <v>1</v>
      </c>
      <c r="H17" s="182" t="s">
        <v>120</v>
      </c>
      <c r="I17" s="182" t="s">
        <v>382</v>
      </c>
      <c r="J17" s="222">
        <v>2003.663</v>
      </c>
      <c r="K17" s="182">
        <v>907.44</v>
      </c>
      <c r="L17" s="183">
        <v>2911.1030000000001</v>
      </c>
      <c r="M17" s="183">
        <v>125.715</v>
      </c>
      <c r="N17" s="183">
        <v>0</v>
      </c>
      <c r="O17" s="183">
        <v>2785.3879999999999</v>
      </c>
      <c r="P17" s="183">
        <v>1877.9480000000001</v>
      </c>
      <c r="Q17" s="183">
        <v>907.44</v>
      </c>
      <c r="R17" s="183">
        <v>193.69050160085379</v>
      </c>
      <c r="S17" s="196">
        <v>0.6882831009414645</v>
      </c>
      <c r="T17" s="197" t="s">
        <v>121</v>
      </c>
      <c r="U17" s="197" t="s">
        <v>383</v>
      </c>
      <c r="V17" s="197">
        <v>6</v>
      </c>
      <c r="W17" s="198">
        <v>744798.52040045732</v>
      </c>
      <c r="X17" s="198">
        <v>633425.66761139943</v>
      </c>
      <c r="Y17" s="198">
        <v>111372.85278905788</v>
      </c>
      <c r="Z17" s="198">
        <v>100.79828398977634</v>
      </c>
      <c r="AA17" s="199">
        <v>15831.182723803457</v>
      </c>
      <c r="AB17" s="199">
        <v>82018.118040501329</v>
      </c>
      <c r="AC17" s="199">
        <v>0</v>
      </c>
      <c r="AD17" s="199">
        <v>245022.37602806787</v>
      </c>
      <c r="AE17" s="199">
        <v>229144.36287824612</v>
      </c>
      <c r="AF17" s="199">
        <v>72530.05917779528</v>
      </c>
      <c r="AG17" s="199">
        <v>42706.211035049091</v>
      </c>
      <c r="AH17" s="199">
        <v>851973.22661349725</v>
      </c>
      <c r="AI17" s="199">
        <v>633425.66761139943</v>
      </c>
      <c r="AJ17" s="199">
        <v>218547.55900209781</v>
      </c>
      <c r="AK17" s="199">
        <v>16167.127785600002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5970.6409239179338</v>
      </c>
      <c r="AR17" s="200">
        <v>4.0729461963363217E-2</v>
      </c>
      <c r="AS17" s="201">
        <v>72530.05917779528</v>
      </c>
    </row>
    <row r="18" spans="1:45" x14ac:dyDescent="0.25">
      <c r="A18" s="187" t="s">
        <v>118</v>
      </c>
      <c r="B18" s="184" t="s">
        <v>137</v>
      </c>
      <c r="C18" s="182">
        <v>7143</v>
      </c>
      <c r="D18" s="182">
        <v>13916</v>
      </c>
      <c r="E18" s="182" t="s">
        <v>391</v>
      </c>
      <c r="F18" s="217" t="s">
        <v>381</v>
      </c>
      <c r="G18" s="182">
        <v>1</v>
      </c>
      <c r="H18" s="182" t="s">
        <v>120</v>
      </c>
      <c r="I18" s="182" t="s">
        <v>382</v>
      </c>
      <c r="J18" s="222">
        <v>4222.5569999999998</v>
      </c>
      <c r="K18" s="182">
        <v>1397.598</v>
      </c>
      <c r="L18" s="183">
        <v>5620.1549999999997</v>
      </c>
      <c r="M18" s="183">
        <v>76.180000000000007</v>
      </c>
      <c r="N18" s="183">
        <v>0</v>
      </c>
      <c r="O18" s="183">
        <v>5543.9749999999995</v>
      </c>
      <c r="P18" s="183">
        <v>4146.3769999999995</v>
      </c>
      <c r="Q18" s="183">
        <v>1397.598</v>
      </c>
      <c r="R18" s="183">
        <v>195.65980680386392</v>
      </c>
      <c r="S18" s="196">
        <v>0.75132394035395822</v>
      </c>
      <c r="T18" s="197" t="s">
        <v>121</v>
      </c>
      <c r="U18" s="197" t="s">
        <v>383</v>
      </c>
      <c r="V18" s="197">
        <v>8</v>
      </c>
      <c r="W18" s="198">
        <v>1421390.9946726647</v>
      </c>
      <c r="X18" s="198">
        <v>1210963.5859193674</v>
      </c>
      <c r="Y18" s="198">
        <v>210427.40875329723</v>
      </c>
      <c r="Z18" s="198">
        <v>102.14077282787186</v>
      </c>
      <c r="AA18" s="199">
        <v>91860.283322693984</v>
      </c>
      <c r="AB18" s="199">
        <v>125687.69302997124</v>
      </c>
      <c r="AC18" s="199">
        <v>0</v>
      </c>
      <c r="AD18" s="199">
        <v>415816.34335039632</v>
      </c>
      <c r="AE18" s="199">
        <v>458080.01883659314</v>
      </c>
      <c r="AF18" s="199">
        <v>128344.27238369413</v>
      </c>
      <c r="AG18" s="199">
        <v>150888.54788632458</v>
      </c>
      <c r="AH18" s="199">
        <v>1524606.7230164539</v>
      </c>
      <c r="AI18" s="199">
        <v>1210963.5859193674</v>
      </c>
      <c r="AJ18" s="199">
        <v>313643.13709708652</v>
      </c>
      <c r="AK18" s="199">
        <v>0</v>
      </c>
      <c r="AL18" s="199">
        <v>0</v>
      </c>
      <c r="AM18" s="199">
        <v>0</v>
      </c>
      <c r="AN18" s="199">
        <v>0</v>
      </c>
      <c r="AO18" s="199">
        <v>0</v>
      </c>
      <c r="AP18" s="199">
        <v>0</v>
      </c>
      <c r="AQ18" s="199">
        <v>116114.8824</v>
      </c>
      <c r="AR18" s="200">
        <v>3.1720015497881213E-2</v>
      </c>
      <c r="AS18" s="201">
        <v>128344.27238369413</v>
      </c>
    </row>
    <row r="19" spans="1:45" x14ac:dyDescent="0.25">
      <c r="A19" s="187" t="s">
        <v>118</v>
      </c>
      <c r="B19" s="184" t="s">
        <v>138</v>
      </c>
      <c r="C19" s="182">
        <v>2215</v>
      </c>
      <c r="D19" s="182">
        <v>4279</v>
      </c>
      <c r="E19" s="182" t="s">
        <v>390</v>
      </c>
      <c r="F19" s="217" t="s">
        <v>381</v>
      </c>
      <c r="G19" s="182">
        <v>1</v>
      </c>
      <c r="H19" s="182" t="s">
        <v>120</v>
      </c>
      <c r="I19" s="182" t="s">
        <v>382</v>
      </c>
      <c r="J19" s="222">
        <v>1171.9490000000001</v>
      </c>
      <c r="K19" s="182">
        <v>571.53</v>
      </c>
      <c r="L19" s="183">
        <v>1743.479</v>
      </c>
      <c r="M19" s="183">
        <v>0</v>
      </c>
      <c r="N19" s="183">
        <v>0</v>
      </c>
      <c r="O19" s="183">
        <v>1743.479</v>
      </c>
      <c r="P19" s="183">
        <v>1171.9490000000001</v>
      </c>
      <c r="Q19" s="183">
        <v>571.53</v>
      </c>
      <c r="R19" s="183">
        <v>258.02708803611739</v>
      </c>
      <c r="S19" s="196">
        <v>0.67218991453295396</v>
      </c>
      <c r="T19" s="197" t="s">
        <v>121</v>
      </c>
      <c r="U19" s="197" t="s">
        <v>385</v>
      </c>
      <c r="V19" s="197">
        <v>6</v>
      </c>
      <c r="W19" s="198">
        <v>375477.87456488679</v>
      </c>
      <c r="X19" s="198">
        <v>301296.039993388</v>
      </c>
      <c r="Y19" s="198">
        <v>74181.83457149881</v>
      </c>
      <c r="Z19" s="198">
        <v>87.748977463165872</v>
      </c>
      <c r="AA19" s="199">
        <v>0</v>
      </c>
      <c r="AB19" s="199">
        <v>36584.566516814615</v>
      </c>
      <c r="AC19" s="199">
        <v>0</v>
      </c>
      <c r="AD19" s="199">
        <v>104223.06924434347</v>
      </c>
      <c r="AE19" s="199">
        <v>123918.1781609082</v>
      </c>
      <c r="AF19" s="199">
        <v>38817.235706080719</v>
      </c>
      <c r="AG19" s="199">
        <v>20381.513775835516</v>
      </c>
      <c r="AH19" s="199">
        <v>405641.44085391797</v>
      </c>
      <c r="AI19" s="199">
        <v>301296.039993388</v>
      </c>
      <c r="AJ19" s="199">
        <v>104345.40086052998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  <c r="AP19" s="199">
        <v>0</v>
      </c>
      <c r="AQ19" s="199">
        <v>19739.955783680009</v>
      </c>
      <c r="AR19" s="200">
        <v>5.4171519675628867E-2</v>
      </c>
      <c r="AS19" s="201">
        <v>38817.235706080719</v>
      </c>
    </row>
    <row r="20" spans="1:45" x14ac:dyDescent="0.25">
      <c r="A20" s="187" t="s">
        <v>118</v>
      </c>
      <c r="B20" s="184" t="s">
        <v>139</v>
      </c>
      <c r="C20" s="182">
        <v>2031</v>
      </c>
      <c r="D20" s="182">
        <v>3653</v>
      </c>
      <c r="E20" s="182" t="s">
        <v>390</v>
      </c>
      <c r="F20" s="217" t="s">
        <v>381</v>
      </c>
      <c r="G20" s="182">
        <v>1</v>
      </c>
      <c r="H20" s="182" t="s">
        <v>120</v>
      </c>
      <c r="I20" s="182" t="s">
        <v>382</v>
      </c>
      <c r="J20" s="222">
        <v>222.92699999999999</v>
      </c>
      <c r="K20" s="182">
        <v>828.75</v>
      </c>
      <c r="L20" s="183">
        <v>1051.6769999999999</v>
      </c>
      <c r="M20" s="183">
        <v>0</v>
      </c>
      <c r="N20" s="183">
        <v>0</v>
      </c>
      <c r="O20" s="183">
        <v>1051.6769999999999</v>
      </c>
      <c r="P20" s="183">
        <v>222.92699999999999</v>
      </c>
      <c r="Q20" s="183">
        <v>828.75</v>
      </c>
      <c r="R20" s="183">
        <v>408.05022156573119</v>
      </c>
      <c r="S20" s="196">
        <v>0.21197287760405525</v>
      </c>
      <c r="T20" s="197" t="s">
        <v>121</v>
      </c>
      <c r="U20" s="197" t="s">
        <v>384</v>
      </c>
      <c r="V20" s="197">
        <v>1</v>
      </c>
      <c r="W20" s="198">
        <v>320093.53810157557</v>
      </c>
      <c r="X20" s="198">
        <v>234132.6822268914</v>
      </c>
      <c r="Y20" s="198">
        <v>85960.855874684159</v>
      </c>
      <c r="Z20" s="198">
        <v>87.624839337962101</v>
      </c>
      <c r="AA20" s="199">
        <v>0</v>
      </c>
      <c r="AB20" s="199">
        <v>34962.496372635731</v>
      </c>
      <c r="AC20" s="199">
        <v>0</v>
      </c>
      <c r="AD20" s="199">
        <v>1279.2559281340764</v>
      </c>
      <c r="AE20" s="199">
        <v>44511.637125894966</v>
      </c>
      <c r="AF20" s="199">
        <v>13435.610711957162</v>
      </c>
      <c r="AG20" s="199">
        <v>21392.063703755026</v>
      </c>
      <c r="AH20" s="199">
        <v>358328.18307316862</v>
      </c>
      <c r="AI20" s="199">
        <v>234132.6822268914</v>
      </c>
      <c r="AJ20" s="199">
        <v>124195.50084627722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26086.148739200002</v>
      </c>
      <c r="AR20" s="200">
        <v>4.864213954564249E-2</v>
      </c>
      <c r="AS20" s="201">
        <v>13435.610711957162</v>
      </c>
    </row>
    <row r="21" spans="1:45" x14ac:dyDescent="0.25">
      <c r="A21" s="187" t="s">
        <v>118</v>
      </c>
      <c r="B21" s="184" t="s">
        <v>140</v>
      </c>
      <c r="C21" s="182">
        <v>4170</v>
      </c>
      <c r="D21" s="182">
        <v>6597</v>
      </c>
      <c r="E21" s="182" t="s">
        <v>390</v>
      </c>
      <c r="F21" s="217" t="s">
        <v>381</v>
      </c>
      <c r="G21" s="182">
        <v>1</v>
      </c>
      <c r="H21" s="182" t="s">
        <v>120</v>
      </c>
      <c r="I21" s="182" t="s">
        <v>382</v>
      </c>
      <c r="J21" s="222">
        <v>2113.3409999999999</v>
      </c>
      <c r="K21" s="182">
        <v>796.39</v>
      </c>
      <c r="L21" s="183">
        <v>2909.7309999999998</v>
      </c>
      <c r="M21" s="183">
        <v>249.37</v>
      </c>
      <c r="N21" s="183">
        <v>0</v>
      </c>
      <c r="O21" s="183">
        <v>2660.3609999999999</v>
      </c>
      <c r="P21" s="183">
        <v>1863.971</v>
      </c>
      <c r="Q21" s="183">
        <v>796.39</v>
      </c>
      <c r="R21" s="183">
        <v>190.98081534772183</v>
      </c>
      <c r="S21" s="196">
        <v>0.72630115979793319</v>
      </c>
      <c r="T21" s="197" t="s">
        <v>121</v>
      </c>
      <c r="U21" s="197" t="s">
        <v>383</v>
      </c>
      <c r="V21" s="197">
        <v>7</v>
      </c>
      <c r="W21" s="198">
        <v>773363.37463813531</v>
      </c>
      <c r="X21" s="198">
        <v>597478.79452339571</v>
      </c>
      <c r="Y21" s="198">
        <v>175884.58011473957</v>
      </c>
      <c r="Z21" s="198">
        <v>117.22955504595048</v>
      </c>
      <c r="AA21" s="199">
        <v>16083.635805924738</v>
      </c>
      <c r="AB21" s="199">
        <v>68522.279552838212</v>
      </c>
      <c r="AC21" s="199">
        <v>0</v>
      </c>
      <c r="AD21" s="199">
        <v>279515.07584576018</v>
      </c>
      <c r="AE21" s="199">
        <v>213237.23570906906</v>
      </c>
      <c r="AF21" s="199">
        <v>74003.150362311746</v>
      </c>
      <c r="AG21" s="199">
        <v>86463.250356470118</v>
      </c>
      <c r="AH21" s="199">
        <v>777017.24659585499</v>
      </c>
      <c r="AI21" s="199">
        <v>597478.79452339571</v>
      </c>
      <c r="AJ21" s="199">
        <v>179538.45207245927</v>
      </c>
      <c r="AK21" s="199">
        <v>51685.815033600004</v>
      </c>
      <c r="AL21" s="199">
        <v>0</v>
      </c>
      <c r="AM21" s="199">
        <v>0</v>
      </c>
      <c r="AN21" s="199">
        <v>0</v>
      </c>
      <c r="AO21" s="199">
        <v>0</v>
      </c>
      <c r="AP21" s="199">
        <v>0</v>
      </c>
      <c r="AQ21" s="199">
        <v>10859.434678400001</v>
      </c>
      <c r="AR21" s="200">
        <v>3.3462418618290871E-2</v>
      </c>
      <c r="AS21" s="201">
        <v>74003.150362311746</v>
      </c>
    </row>
    <row r="22" spans="1:45" x14ac:dyDescent="0.25">
      <c r="A22" s="187" t="s">
        <v>118</v>
      </c>
      <c r="B22" s="184" t="s">
        <v>141</v>
      </c>
      <c r="C22" s="182">
        <v>72</v>
      </c>
      <c r="D22" s="182">
        <v>309</v>
      </c>
      <c r="E22" s="182" t="s">
        <v>390</v>
      </c>
      <c r="F22" s="217" t="s">
        <v>381</v>
      </c>
      <c r="G22" s="182">
        <v>1</v>
      </c>
      <c r="H22" s="182" t="s">
        <v>120</v>
      </c>
      <c r="I22" s="182" t="s">
        <v>382</v>
      </c>
      <c r="J22" s="222">
        <v>23.36</v>
      </c>
      <c r="K22" s="182">
        <v>53.23</v>
      </c>
      <c r="L22" s="183">
        <v>76.59</v>
      </c>
      <c r="M22" s="183">
        <v>0</v>
      </c>
      <c r="N22" s="183">
        <v>0</v>
      </c>
      <c r="O22" s="183">
        <v>76.59</v>
      </c>
      <c r="P22" s="183">
        <v>23.36</v>
      </c>
      <c r="Q22" s="183">
        <v>53.23</v>
      </c>
      <c r="R22" s="183">
        <v>739.30555555555554</v>
      </c>
      <c r="S22" s="196">
        <v>0.30500065282673977</v>
      </c>
      <c r="T22" s="197" t="s">
        <v>121</v>
      </c>
      <c r="U22" s="197" t="s">
        <v>384</v>
      </c>
      <c r="V22" s="197">
        <v>2</v>
      </c>
      <c r="W22" s="198">
        <v>51097.891524064005</v>
      </c>
      <c r="X22" s="198">
        <v>6183.7227274940205</v>
      </c>
      <c r="Y22" s="198">
        <v>44914.168796569982</v>
      </c>
      <c r="Z22" s="198">
        <v>165.3653447380712</v>
      </c>
      <c r="AA22" s="199">
        <v>0</v>
      </c>
      <c r="AB22" s="199">
        <v>0</v>
      </c>
      <c r="AC22" s="199">
        <v>0</v>
      </c>
      <c r="AD22" s="199">
        <v>0</v>
      </c>
      <c r="AE22" s="199">
        <v>4635.635569193114</v>
      </c>
      <c r="AF22" s="199">
        <v>232.0357146302859</v>
      </c>
      <c r="AG22" s="199">
        <v>13.78644348701628</v>
      </c>
      <c r="AH22" s="199">
        <v>11051.961714752422</v>
      </c>
      <c r="AI22" s="199">
        <v>6183.7227274940205</v>
      </c>
      <c r="AJ22" s="199">
        <v>4868.2389872584017</v>
      </c>
      <c r="AK22" s="199">
        <v>0</v>
      </c>
      <c r="AL22" s="199">
        <v>0</v>
      </c>
      <c r="AM22" s="199">
        <v>0</v>
      </c>
      <c r="AN22" s="199">
        <v>0</v>
      </c>
      <c r="AO22" s="199">
        <v>0</v>
      </c>
      <c r="AP22" s="199">
        <v>0</v>
      </c>
      <c r="AQ22" s="199">
        <v>0</v>
      </c>
      <c r="AR22" s="200">
        <v>5.1999999999999998E-2</v>
      </c>
      <c r="AS22" s="201">
        <v>232.0357146302859</v>
      </c>
    </row>
    <row r="23" spans="1:45" x14ac:dyDescent="0.25">
      <c r="A23" s="187" t="s">
        <v>142</v>
      </c>
      <c r="B23" s="184" t="s">
        <v>143</v>
      </c>
      <c r="C23" s="182">
        <v>2121</v>
      </c>
      <c r="D23" s="182">
        <v>3668</v>
      </c>
      <c r="E23" s="182" t="s">
        <v>390</v>
      </c>
      <c r="F23" s="217" t="s">
        <v>381</v>
      </c>
      <c r="G23" s="182">
        <v>1</v>
      </c>
      <c r="H23" s="182" t="s">
        <v>144</v>
      </c>
      <c r="I23" s="182" t="s">
        <v>382</v>
      </c>
      <c r="J23" s="222">
        <v>1011.2089999999999</v>
      </c>
      <c r="K23" s="182">
        <v>425.6</v>
      </c>
      <c r="L23" s="183">
        <v>1436.809</v>
      </c>
      <c r="M23" s="183">
        <v>0</v>
      </c>
      <c r="N23" s="183">
        <v>0</v>
      </c>
      <c r="O23" s="183">
        <v>1436.809</v>
      </c>
      <c r="P23" s="183">
        <v>1011.2089999999999</v>
      </c>
      <c r="Q23" s="183">
        <v>425.6</v>
      </c>
      <c r="R23" s="183">
        <v>200.66006600660066</v>
      </c>
      <c r="S23" s="196">
        <v>0.70378804698467223</v>
      </c>
      <c r="T23" s="197" t="s">
        <v>121</v>
      </c>
      <c r="U23" s="197" t="s">
        <v>383</v>
      </c>
      <c r="V23" s="197">
        <v>7</v>
      </c>
      <c r="W23" s="198">
        <v>390744.08775749942</v>
      </c>
      <c r="X23" s="198">
        <v>315460.0855069817</v>
      </c>
      <c r="Y23" s="198">
        <v>75284.002250517748</v>
      </c>
      <c r="Z23" s="198">
        <v>106.52783199495622</v>
      </c>
      <c r="AA23" s="199">
        <v>4242.5992540156849</v>
      </c>
      <c r="AB23" s="199">
        <v>31869.553806264837</v>
      </c>
      <c r="AC23" s="199">
        <v>0</v>
      </c>
      <c r="AD23" s="199">
        <v>144919.02717856516</v>
      </c>
      <c r="AE23" s="199">
        <v>119934.60193815228</v>
      </c>
      <c r="AF23" s="199">
        <v>39665.110537190019</v>
      </c>
      <c r="AG23" s="199">
        <v>17322.945575475191</v>
      </c>
      <c r="AH23" s="199">
        <v>367021.28240822075</v>
      </c>
      <c r="AI23" s="199">
        <v>315460.0855069817</v>
      </c>
      <c r="AJ23" s="199">
        <v>51561.196901239047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  <c r="AP23" s="199">
        <v>0</v>
      </c>
      <c r="AQ23" s="199">
        <v>15639.41007552</v>
      </c>
      <c r="AR23" s="200">
        <v>2.7589874979169669E-2</v>
      </c>
      <c r="AS23" s="201">
        <v>39665.110537190019</v>
      </c>
    </row>
    <row r="24" spans="1:45" x14ac:dyDescent="0.25">
      <c r="A24" s="187" t="s">
        <v>142</v>
      </c>
      <c r="B24" s="184" t="s">
        <v>145</v>
      </c>
      <c r="C24" s="182">
        <v>1763</v>
      </c>
      <c r="D24" s="182">
        <v>4237</v>
      </c>
      <c r="E24" s="182" t="s">
        <v>390</v>
      </c>
      <c r="F24" s="217" t="s">
        <v>381</v>
      </c>
      <c r="G24" s="182">
        <v>1</v>
      </c>
      <c r="H24" s="182" t="s">
        <v>144</v>
      </c>
      <c r="I24" s="182" t="s">
        <v>382</v>
      </c>
      <c r="J24" s="222">
        <v>627.48500000000001</v>
      </c>
      <c r="K24" s="182">
        <v>598.29</v>
      </c>
      <c r="L24" s="183">
        <v>1225.7750000000001</v>
      </c>
      <c r="M24" s="183">
        <v>0</v>
      </c>
      <c r="N24" s="183">
        <v>0</v>
      </c>
      <c r="O24" s="183">
        <v>1225.7750000000001</v>
      </c>
      <c r="P24" s="183">
        <v>627.48500000000001</v>
      </c>
      <c r="Q24" s="183">
        <v>598.29</v>
      </c>
      <c r="R24" s="183">
        <v>339.35904707884288</v>
      </c>
      <c r="S24" s="196">
        <v>0.51190879239664699</v>
      </c>
      <c r="T24" s="197" t="s">
        <v>121</v>
      </c>
      <c r="U24" s="197" t="s">
        <v>383</v>
      </c>
      <c r="V24" s="197">
        <v>4</v>
      </c>
      <c r="W24" s="198">
        <v>409897.56051597826</v>
      </c>
      <c r="X24" s="198">
        <v>293403.5805959783</v>
      </c>
      <c r="Y24" s="198">
        <v>116493.97991999998</v>
      </c>
      <c r="Z24" s="198">
        <v>96.7424027651589</v>
      </c>
      <c r="AA24" s="199">
        <v>0</v>
      </c>
      <c r="AB24" s="199">
        <v>42584.148036336017</v>
      </c>
      <c r="AC24" s="199">
        <v>0</v>
      </c>
      <c r="AD24" s="199">
        <v>100075.62436048637</v>
      </c>
      <c r="AE24" s="199">
        <v>104654.03781160619</v>
      </c>
      <c r="AF24" s="199">
        <v>39202.306048382088</v>
      </c>
      <c r="AG24" s="199">
        <v>19149.449410098176</v>
      </c>
      <c r="AH24" s="199">
        <v>339267.48368121078</v>
      </c>
      <c r="AI24" s="199">
        <v>293403.5805959783</v>
      </c>
      <c r="AJ24" s="199">
        <v>45863.903085232479</v>
      </c>
      <c r="AK24" s="199">
        <v>34400.944559999996</v>
      </c>
      <c r="AL24" s="199">
        <v>13808.54196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200">
        <v>2.4843089499022968E-2</v>
      </c>
      <c r="AS24" s="201">
        <v>39202.306048382088</v>
      </c>
    </row>
    <row r="25" spans="1:45" x14ac:dyDescent="0.25">
      <c r="A25" s="187" t="s">
        <v>142</v>
      </c>
      <c r="B25" s="184" t="s">
        <v>146</v>
      </c>
      <c r="C25" s="182">
        <v>10945</v>
      </c>
      <c r="D25" s="182">
        <v>20606</v>
      </c>
      <c r="E25" s="182" t="s">
        <v>391</v>
      </c>
      <c r="F25" s="217" t="s">
        <v>381</v>
      </c>
      <c r="G25" s="182">
        <v>1</v>
      </c>
      <c r="H25" s="182" t="s">
        <v>144</v>
      </c>
      <c r="I25" s="182" t="s">
        <v>382</v>
      </c>
      <c r="J25" s="222">
        <v>5846.2</v>
      </c>
      <c r="K25" s="182">
        <v>2253.21</v>
      </c>
      <c r="L25" s="183">
        <v>8099.41</v>
      </c>
      <c r="M25" s="183">
        <v>337.61500000000001</v>
      </c>
      <c r="N25" s="183">
        <v>0</v>
      </c>
      <c r="O25" s="183">
        <v>7761.7950000000001</v>
      </c>
      <c r="P25" s="183">
        <v>5508.585</v>
      </c>
      <c r="Q25" s="183">
        <v>2253.21</v>
      </c>
      <c r="R25" s="183">
        <v>205.86660575605299</v>
      </c>
      <c r="S25" s="196">
        <v>0.72180566238775412</v>
      </c>
      <c r="T25" s="197" t="s">
        <v>121</v>
      </c>
      <c r="U25" s="197" t="s">
        <v>383</v>
      </c>
      <c r="V25" s="197">
        <v>7</v>
      </c>
      <c r="W25" s="198">
        <v>2308975.5450455123</v>
      </c>
      <c r="X25" s="198">
        <v>1852947.0764039834</v>
      </c>
      <c r="Y25" s="198">
        <v>456028.46864152869</v>
      </c>
      <c r="Z25" s="198">
        <v>112.05355454942794</v>
      </c>
      <c r="AA25" s="199">
        <v>62602.286680690508</v>
      </c>
      <c r="AB25" s="199">
        <v>168286.66379965845</v>
      </c>
      <c r="AC25" s="199">
        <v>0</v>
      </c>
      <c r="AD25" s="199">
        <v>879255.18329790514</v>
      </c>
      <c r="AE25" s="199">
        <v>778638.39055987517</v>
      </c>
      <c r="AF25" s="199">
        <v>220135.74399508169</v>
      </c>
      <c r="AG25" s="199">
        <v>99181.504988081389</v>
      </c>
      <c r="AH25" s="199">
        <v>1974467.1226131064</v>
      </c>
      <c r="AI25" s="199">
        <v>1852947.0764039834</v>
      </c>
      <c r="AJ25" s="199">
        <v>121520.04620912299</v>
      </c>
      <c r="AK25" s="199">
        <v>106607.03166079998</v>
      </c>
      <c r="AL25" s="199">
        <v>0</v>
      </c>
      <c r="AM25" s="199">
        <v>0</v>
      </c>
      <c r="AN25" s="199">
        <v>0</v>
      </c>
      <c r="AO25" s="199">
        <v>41715.0083944</v>
      </c>
      <c r="AP25" s="199">
        <v>0</v>
      </c>
      <c r="AQ25" s="199">
        <v>328110.511168</v>
      </c>
      <c r="AR25" s="200">
        <v>6.5671997205492633E-2</v>
      </c>
      <c r="AS25" s="201">
        <v>220135.74399508169</v>
      </c>
    </row>
    <row r="26" spans="1:45" x14ac:dyDescent="0.25">
      <c r="A26" s="187" t="s">
        <v>142</v>
      </c>
      <c r="B26" s="184" t="s">
        <v>147</v>
      </c>
      <c r="C26" s="182">
        <v>5133</v>
      </c>
      <c r="D26" s="182">
        <v>8555</v>
      </c>
      <c r="E26" s="182" t="s">
        <v>391</v>
      </c>
      <c r="F26" s="217" t="s">
        <v>381</v>
      </c>
      <c r="G26" s="182">
        <v>1</v>
      </c>
      <c r="H26" s="182" t="s">
        <v>144</v>
      </c>
      <c r="I26" s="182" t="s">
        <v>382</v>
      </c>
      <c r="J26" s="222">
        <v>2635.5259999999998</v>
      </c>
      <c r="K26" s="182">
        <v>839.5</v>
      </c>
      <c r="L26" s="183">
        <v>3475.0259999999998</v>
      </c>
      <c r="M26" s="183">
        <v>0</v>
      </c>
      <c r="N26" s="183">
        <v>0</v>
      </c>
      <c r="O26" s="183">
        <v>3475.0259999999998</v>
      </c>
      <c r="P26" s="183">
        <v>2635.5259999999998</v>
      </c>
      <c r="Q26" s="183">
        <v>839.5</v>
      </c>
      <c r="R26" s="183">
        <v>163.54958114163259</v>
      </c>
      <c r="S26" s="196">
        <v>0.75841907369901695</v>
      </c>
      <c r="T26" s="197" t="s">
        <v>121</v>
      </c>
      <c r="U26" s="197" t="s">
        <v>383</v>
      </c>
      <c r="V26" s="197">
        <v>8</v>
      </c>
      <c r="W26" s="198">
        <v>883145.18127868732</v>
      </c>
      <c r="X26" s="198">
        <v>669819.4001237218</v>
      </c>
      <c r="Y26" s="198">
        <v>213325.78115496555</v>
      </c>
      <c r="Z26" s="198">
        <v>103.23146479002774</v>
      </c>
      <c r="AA26" s="199">
        <v>3409.1528110526347</v>
      </c>
      <c r="AB26" s="199">
        <v>70172.7334112229</v>
      </c>
      <c r="AC26" s="199">
        <v>0</v>
      </c>
      <c r="AD26" s="199">
        <v>353136.38579638756</v>
      </c>
      <c r="AE26" s="199">
        <v>313788.10476443957</v>
      </c>
      <c r="AF26" s="199">
        <v>97985.772591511573</v>
      </c>
      <c r="AG26" s="199">
        <v>41115.182864328708</v>
      </c>
      <c r="AH26" s="199">
        <v>786292.95072220801</v>
      </c>
      <c r="AI26" s="199">
        <v>669819.4001237218</v>
      </c>
      <c r="AJ26" s="199">
        <v>116473.55059848621</v>
      </c>
      <c r="AK26" s="199">
        <v>32251.330256640002</v>
      </c>
      <c r="AL26" s="199">
        <v>769.09659199999999</v>
      </c>
      <c r="AM26" s="199">
        <v>0</v>
      </c>
      <c r="AN26" s="199">
        <v>0</v>
      </c>
      <c r="AO26" s="199">
        <v>0</v>
      </c>
      <c r="AP26" s="199">
        <v>0</v>
      </c>
      <c r="AQ26" s="199">
        <v>88051.577985150652</v>
      </c>
      <c r="AR26" s="200">
        <v>2.750596577180996E-2</v>
      </c>
      <c r="AS26" s="201">
        <v>97985.772591511573</v>
      </c>
    </row>
    <row r="27" spans="1:45" ht="45" x14ac:dyDescent="0.25">
      <c r="A27" s="187" t="s">
        <v>142</v>
      </c>
      <c r="B27" s="184" t="s">
        <v>148</v>
      </c>
      <c r="C27" s="182">
        <v>10825</v>
      </c>
      <c r="D27" s="182">
        <v>16286</v>
      </c>
      <c r="E27" s="182" t="s">
        <v>391</v>
      </c>
      <c r="F27" s="217" t="s">
        <v>386</v>
      </c>
      <c r="G27" s="182">
        <v>1</v>
      </c>
      <c r="H27" s="182" t="s">
        <v>144</v>
      </c>
      <c r="I27" s="182" t="s">
        <v>382</v>
      </c>
      <c r="J27" s="222">
        <v>4708.5420000000004</v>
      </c>
      <c r="K27" s="182">
        <v>805.80899999999997</v>
      </c>
      <c r="L27" s="183">
        <v>5514.3510000000006</v>
      </c>
      <c r="M27" s="183">
        <v>50.83</v>
      </c>
      <c r="N27" s="183">
        <v>0</v>
      </c>
      <c r="O27" s="183">
        <v>5463.5210000000006</v>
      </c>
      <c r="P27" s="183">
        <v>4657.7120000000004</v>
      </c>
      <c r="Q27" s="183">
        <v>805.80899999999997</v>
      </c>
      <c r="R27" s="183">
        <v>74.439630484988456</v>
      </c>
      <c r="S27" s="196">
        <v>0.85387056427855246</v>
      </c>
      <c r="T27" s="197" t="s">
        <v>121</v>
      </c>
      <c r="U27" s="197" t="s">
        <v>383</v>
      </c>
      <c r="V27" s="197">
        <v>8</v>
      </c>
      <c r="W27" s="198">
        <v>1453021.6412610258</v>
      </c>
      <c r="X27" s="198">
        <v>1453021.6412610258</v>
      </c>
      <c r="Y27" s="198">
        <v>0</v>
      </c>
      <c r="Z27" s="198">
        <v>89.219061848276169</v>
      </c>
      <c r="AA27" s="199">
        <v>32237.55162715543</v>
      </c>
      <c r="AB27" s="199">
        <v>110553.97568427576</v>
      </c>
      <c r="AC27" s="199">
        <v>0</v>
      </c>
      <c r="AD27" s="199">
        <v>708745.98853525403</v>
      </c>
      <c r="AE27" s="199">
        <v>472298.37546947063</v>
      </c>
      <c r="AF27" s="199">
        <v>127107.0600040858</v>
      </c>
      <c r="AG27" s="199">
        <v>139275.07185972304</v>
      </c>
      <c r="AH27" s="199">
        <v>1673271.1124452883</v>
      </c>
      <c r="AI27" s="199">
        <v>1453021.6412610258</v>
      </c>
      <c r="AJ27" s="199">
        <v>220249.47118426254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200">
        <v>2.7492595729202329E-2</v>
      </c>
      <c r="AS27" s="201">
        <v>127107.0600040858</v>
      </c>
    </row>
    <row r="28" spans="1:45" x14ac:dyDescent="0.25">
      <c r="A28" s="187" t="s">
        <v>142</v>
      </c>
      <c r="B28" s="184" t="s">
        <v>149</v>
      </c>
      <c r="C28" s="182">
        <v>826</v>
      </c>
      <c r="D28" s="182">
        <v>2180</v>
      </c>
      <c r="E28" s="182" t="s">
        <v>390</v>
      </c>
      <c r="F28" s="217" t="s">
        <v>381</v>
      </c>
      <c r="G28" s="182">
        <v>1</v>
      </c>
      <c r="H28" s="182" t="s">
        <v>144</v>
      </c>
      <c r="I28" s="182" t="s">
        <v>382</v>
      </c>
      <c r="J28" s="222">
        <v>415.64100000000002</v>
      </c>
      <c r="K28" s="182">
        <v>289.27999999999997</v>
      </c>
      <c r="L28" s="183">
        <v>704.92100000000005</v>
      </c>
      <c r="M28" s="183">
        <v>0</v>
      </c>
      <c r="N28" s="183">
        <v>0</v>
      </c>
      <c r="O28" s="183">
        <v>704.92100000000005</v>
      </c>
      <c r="P28" s="183">
        <v>415.64100000000002</v>
      </c>
      <c r="Q28" s="183">
        <v>289.27999999999997</v>
      </c>
      <c r="R28" s="183">
        <v>350.21791767554481</v>
      </c>
      <c r="S28" s="196">
        <v>0.58962777389239363</v>
      </c>
      <c r="T28" s="197" t="s">
        <v>121</v>
      </c>
      <c r="U28" s="197" t="s">
        <v>383</v>
      </c>
      <c r="V28" s="197">
        <v>5</v>
      </c>
      <c r="W28" s="198">
        <v>267499.07334785425</v>
      </c>
      <c r="X28" s="198">
        <v>184354.4119277611</v>
      </c>
      <c r="Y28" s="198">
        <v>83144.661420093151</v>
      </c>
      <c r="Z28" s="198">
        <v>122.705996948557</v>
      </c>
      <c r="AA28" s="199">
        <v>0</v>
      </c>
      <c r="AB28" s="199">
        <v>22439.080770156699</v>
      </c>
      <c r="AC28" s="199">
        <v>0</v>
      </c>
      <c r="AD28" s="199">
        <v>94263.963474526259</v>
      </c>
      <c r="AE28" s="199">
        <v>49947.454486862305</v>
      </c>
      <c r="AF28" s="199">
        <v>25854.259018428911</v>
      </c>
      <c r="AG28" s="199">
        <v>11680.879477924036</v>
      </c>
      <c r="AH28" s="199">
        <v>218063.59704743489</v>
      </c>
      <c r="AI28" s="199">
        <v>184354.4119277611</v>
      </c>
      <c r="AJ28" s="199">
        <v>33709.185119673784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  <c r="AP28" s="199">
        <v>0</v>
      </c>
      <c r="AQ28" s="199">
        <v>46605.627622400003</v>
      </c>
      <c r="AR28" s="200">
        <v>3.8062131822745281E-2</v>
      </c>
      <c r="AS28" s="201">
        <v>25854.259018428911</v>
      </c>
    </row>
    <row r="29" spans="1:45" x14ac:dyDescent="0.25">
      <c r="A29" s="187" t="s">
        <v>142</v>
      </c>
      <c r="B29" s="184" t="s">
        <v>150</v>
      </c>
      <c r="C29" s="182">
        <v>3479</v>
      </c>
      <c r="D29" s="182">
        <v>6465</v>
      </c>
      <c r="E29" s="182" t="s">
        <v>390</v>
      </c>
      <c r="F29" s="217" t="s">
        <v>381</v>
      </c>
      <c r="G29" s="182">
        <v>1</v>
      </c>
      <c r="H29" s="182" t="s">
        <v>144</v>
      </c>
      <c r="I29" s="182" t="s">
        <v>382</v>
      </c>
      <c r="J29" s="222">
        <v>1238.1669999999999</v>
      </c>
      <c r="K29" s="182">
        <v>1173.77</v>
      </c>
      <c r="L29" s="183">
        <v>2411.9369999999999</v>
      </c>
      <c r="M29" s="183">
        <v>0</v>
      </c>
      <c r="N29" s="183">
        <v>0</v>
      </c>
      <c r="O29" s="183">
        <v>2411.9369999999999</v>
      </c>
      <c r="P29" s="183">
        <v>1238.1669999999999</v>
      </c>
      <c r="Q29" s="183">
        <v>1173.77</v>
      </c>
      <c r="R29" s="183">
        <v>337.38718022420238</v>
      </c>
      <c r="S29" s="196">
        <v>0.51334964387544113</v>
      </c>
      <c r="T29" s="197" t="s">
        <v>121</v>
      </c>
      <c r="U29" s="197" t="s">
        <v>385</v>
      </c>
      <c r="V29" s="197">
        <v>4</v>
      </c>
      <c r="W29" s="198">
        <v>582446.12422622845</v>
      </c>
      <c r="X29" s="198">
        <v>443561.24935577135</v>
      </c>
      <c r="Y29" s="198">
        <v>138884.87487045713</v>
      </c>
      <c r="Z29" s="198">
        <v>90.092207923623889</v>
      </c>
      <c r="AA29" s="199">
        <v>0</v>
      </c>
      <c r="AB29" s="199">
        <v>61272.379842977956</v>
      </c>
      <c r="AC29" s="199">
        <v>0</v>
      </c>
      <c r="AD29" s="199">
        <v>90224.603385072623</v>
      </c>
      <c r="AE29" s="199">
        <v>225518.69966158026</v>
      </c>
      <c r="AF29" s="199">
        <v>0</v>
      </c>
      <c r="AG29" s="199">
        <v>22573.888641613819</v>
      </c>
      <c r="AH29" s="199">
        <v>495392.87941666401</v>
      </c>
      <c r="AI29" s="199">
        <v>443561.24935577135</v>
      </c>
      <c r="AJ29" s="199">
        <v>51831.630060892669</v>
      </c>
      <c r="AK29" s="199">
        <v>0</v>
      </c>
      <c r="AL29" s="199">
        <v>0</v>
      </c>
      <c r="AM29" s="199">
        <v>0</v>
      </c>
      <c r="AN29" s="199">
        <v>23278.573824000003</v>
      </c>
      <c r="AO29" s="199">
        <v>0</v>
      </c>
      <c r="AP29" s="199">
        <v>0</v>
      </c>
      <c r="AQ29" s="199">
        <v>22783.386813440004</v>
      </c>
      <c r="AR29" s="200">
        <v>2.4549999999999999E-2</v>
      </c>
      <c r="AS29" s="201">
        <v>0</v>
      </c>
    </row>
    <row r="30" spans="1:45" x14ac:dyDescent="0.25">
      <c r="A30" s="187" t="s">
        <v>142</v>
      </c>
      <c r="B30" s="184" t="s">
        <v>151</v>
      </c>
      <c r="C30" s="182">
        <v>1022</v>
      </c>
      <c r="D30" s="182">
        <v>2093</v>
      </c>
      <c r="E30" s="182" t="s">
        <v>390</v>
      </c>
      <c r="F30" s="217" t="s">
        <v>381</v>
      </c>
      <c r="G30" s="182">
        <v>1</v>
      </c>
      <c r="H30" s="182" t="s">
        <v>144</v>
      </c>
      <c r="I30" s="182" t="s">
        <v>382</v>
      </c>
      <c r="J30" s="222">
        <v>500.81099999999998</v>
      </c>
      <c r="K30" s="182">
        <v>306.75</v>
      </c>
      <c r="L30" s="183">
        <v>807.56099999999992</v>
      </c>
      <c r="M30" s="183">
        <v>0</v>
      </c>
      <c r="N30" s="183">
        <v>0</v>
      </c>
      <c r="O30" s="183">
        <v>807.56099999999992</v>
      </c>
      <c r="P30" s="183">
        <v>500.81099999999998</v>
      </c>
      <c r="Q30" s="183">
        <v>306.75</v>
      </c>
      <c r="R30" s="183">
        <v>300.14677103718202</v>
      </c>
      <c r="S30" s="196">
        <v>0.62015253336899634</v>
      </c>
      <c r="T30" s="197" t="s">
        <v>121</v>
      </c>
      <c r="U30" s="197" t="s">
        <v>383</v>
      </c>
      <c r="V30" s="197">
        <v>6</v>
      </c>
      <c r="W30" s="198">
        <v>318454.41301595216</v>
      </c>
      <c r="X30" s="198">
        <v>230883.81094526561</v>
      </c>
      <c r="Y30" s="198">
        <v>87570.602070686567</v>
      </c>
      <c r="Z30" s="198">
        <v>152.15213235353662</v>
      </c>
      <c r="AA30" s="199">
        <v>0</v>
      </c>
      <c r="AB30" s="199">
        <v>30145.005107295263</v>
      </c>
      <c r="AC30" s="199">
        <v>0</v>
      </c>
      <c r="AD30" s="199">
        <v>124619.68210986945</v>
      </c>
      <c r="AE30" s="199">
        <v>66769.652072702986</v>
      </c>
      <c r="AF30" s="199">
        <v>31099.970448952117</v>
      </c>
      <c r="AG30" s="199">
        <v>15688.146167261453</v>
      </c>
      <c r="AH30" s="199">
        <v>260684.63372322396</v>
      </c>
      <c r="AI30" s="199">
        <v>230883.81094526561</v>
      </c>
      <c r="AJ30" s="199">
        <v>29800.822777958354</v>
      </c>
      <c r="AK30" s="199">
        <v>6921.472528960001</v>
      </c>
      <c r="AL30" s="199">
        <v>0</v>
      </c>
      <c r="AM30" s="199">
        <v>0</v>
      </c>
      <c r="AN30" s="199">
        <v>0</v>
      </c>
      <c r="AO30" s="199">
        <v>0</v>
      </c>
      <c r="AP30" s="199">
        <v>0</v>
      </c>
      <c r="AQ30" s="199">
        <v>26172.400959999999</v>
      </c>
      <c r="AR30" s="200">
        <v>2.7488031764443366E-2</v>
      </c>
      <c r="AS30" s="201">
        <v>31099.970448952117</v>
      </c>
    </row>
    <row r="31" spans="1:45" x14ac:dyDescent="0.25">
      <c r="A31" s="187" t="s">
        <v>142</v>
      </c>
      <c r="B31" s="184" t="s">
        <v>152</v>
      </c>
      <c r="C31" s="182">
        <v>20500</v>
      </c>
      <c r="D31" s="182">
        <v>36417</v>
      </c>
      <c r="E31" s="182" t="s">
        <v>392</v>
      </c>
      <c r="F31" s="217" t="s">
        <v>381</v>
      </c>
      <c r="G31" s="182">
        <v>1</v>
      </c>
      <c r="H31" s="182" t="s">
        <v>144</v>
      </c>
      <c r="I31" s="182" t="s">
        <v>382</v>
      </c>
      <c r="J31" s="222">
        <v>8363.7090000000007</v>
      </c>
      <c r="K31" s="182">
        <v>3138.57</v>
      </c>
      <c r="L31" s="183">
        <v>11502.279</v>
      </c>
      <c r="M31" s="183">
        <v>0</v>
      </c>
      <c r="N31" s="183">
        <v>0.01</v>
      </c>
      <c r="O31" s="183">
        <v>11502.269</v>
      </c>
      <c r="P31" s="183">
        <v>8363.7090000000007</v>
      </c>
      <c r="Q31" s="183">
        <v>3138.56</v>
      </c>
      <c r="R31" s="183">
        <v>153.10097560975609</v>
      </c>
      <c r="S31" s="196">
        <v>0.72713494430103809</v>
      </c>
      <c r="T31" s="197" t="s">
        <v>121</v>
      </c>
      <c r="U31" s="197" t="s">
        <v>383</v>
      </c>
      <c r="V31" s="197">
        <v>7</v>
      </c>
      <c r="W31" s="198">
        <v>3876677.1543594096</v>
      </c>
      <c r="X31" s="198">
        <v>2631239.9545562984</v>
      </c>
      <c r="Y31" s="198">
        <v>1245437.1998031111</v>
      </c>
      <c r="Z31" s="198">
        <v>106.45240284371062</v>
      </c>
      <c r="AA31" s="199">
        <v>153655.91841361244</v>
      </c>
      <c r="AB31" s="199">
        <v>304297.19115366868</v>
      </c>
      <c r="AC31" s="199">
        <v>0</v>
      </c>
      <c r="AD31" s="199">
        <v>1212965.1764409021</v>
      </c>
      <c r="AE31" s="199">
        <v>996364.67577120638</v>
      </c>
      <c r="AF31" s="199">
        <v>346073.24393685942</v>
      </c>
      <c r="AG31" s="199">
        <v>93672.995893989733</v>
      </c>
      <c r="AH31" s="199">
        <v>3171205.4755839305</v>
      </c>
      <c r="AI31" s="199">
        <v>2631239.9545562984</v>
      </c>
      <c r="AJ31" s="199">
        <v>539965.52102763206</v>
      </c>
      <c r="AK31" s="199">
        <v>70039.840049920007</v>
      </c>
      <c r="AL31" s="199">
        <v>61216.636254080004</v>
      </c>
      <c r="AM31" s="199">
        <v>0</v>
      </c>
      <c r="AN31" s="199">
        <v>43893.648303999995</v>
      </c>
      <c r="AO31" s="199">
        <v>0</v>
      </c>
      <c r="AP31" s="199">
        <v>0</v>
      </c>
      <c r="AQ31" s="199">
        <v>559135.39973500581</v>
      </c>
      <c r="AR31" s="200">
        <v>2.7913487810271396E-2</v>
      </c>
      <c r="AS31" s="201">
        <v>346073.24393685942</v>
      </c>
    </row>
    <row r="32" spans="1:45" x14ac:dyDescent="0.25">
      <c r="A32" s="187" t="s">
        <v>142</v>
      </c>
      <c r="B32" s="184" t="s">
        <v>153</v>
      </c>
      <c r="C32" s="182">
        <v>2171</v>
      </c>
      <c r="D32" s="182">
        <v>4562</v>
      </c>
      <c r="E32" s="182" t="s">
        <v>390</v>
      </c>
      <c r="F32" s="217" t="s">
        <v>381</v>
      </c>
      <c r="G32" s="182">
        <v>1</v>
      </c>
      <c r="H32" s="182" t="s">
        <v>144</v>
      </c>
      <c r="I32" s="182" t="s">
        <v>382</v>
      </c>
      <c r="J32" s="222">
        <v>1396.12</v>
      </c>
      <c r="K32" s="182">
        <v>667.89</v>
      </c>
      <c r="L32" s="183">
        <v>2064.0099999999998</v>
      </c>
      <c r="M32" s="183">
        <v>0</v>
      </c>
      <c r="N32" s="183">
        <v>0</v>
      </c>
      <c r="O32" s="183">
        <v>2064.0099999999998</v>
      </c>
      <c r="P32" s="183">
        <v>1396.12</v>
      </c>
      <c r="Q32" s="183">
        <v>667.89</v>
      </c>
      <c r="R32" s="183">
        <v>307.64163979732842</v>
      </c>
      <c r="S32" s="196">
        <v>0.67641145149490556</v>
      </c>
      <c r="T32" s="197" t="s">
        <v>121</v>
      </c>
      <c r="U32" s="197" t="s">
        <v>383</v>
      </c>
      <c r="V32" s="197">
        <v>6</v>
      </c>
      <c r="W32" s="198">
        <v>527438.80251690769</v>
      </c>
      <c r="X32" s="198">
        <v>409589.49570009951</v>
      </c>
      <c r="Y32" s="198">
        <v>117849.30681680818</v>
      </c>
      <c r="Z32" s="198">
        <v>115.61569542238222</v>
      </c>
      <c r="AA32" s="199">
        <v>934.91481601906526</v>
      </c>
      <c r="AB32" s="199">
        <v>51913.329833696356</v>
      </c>
      <c r="AC32" s="199">
        <v>0</v>
      </c>
      <c r="AD32" s="199">
        <v>183426.27225296712</v>
      </c>
      <c r="AE32" s="199">
        <v>159681.32601661369</v>
      </c>
      <c r="AF32" s="199">
        <v>55432.00758027233</v>
      </c>
      <c r="AG32" s="199">
        <v>25654.549773938419</v>
      </c>
      <c r="AH32" s="199">
        <v>477396.15782121854</v>
      </c>
      <c r="AI32" s="199">
        <v>409589.49570009951</v>
      </c>
      <c r="AJ32" s="199">
        <v>67806.662121119036</v>
      </c>
      <c r="AK32" s="199">
        <v>21826.770431991361</v>
      </c>
      <c r="AL32" s="199">
        <v>0</v>
      </c>
      <c r="AM32" s="199">
        <v>0</v>
      </c>
      <c r="AN32" s="199">
        <v>15191.147651929923</v>
      </c>
      <c r="AO32" s="199">
        <v>0</v>
      </c>
      <c r="AP32" s="199">
        <v>0</v>
      </c>
      <c r="AQ32" s="199">
        <v>4245.1903436800003</v>
      </c>
      <c r="AR32" s="200">
        <v>2.7067464362391186E-2</v>
      </c>
      <c r="AS32" s="201">
        <v>55432.00758027233</v>
      </c>
    </row>
    <row r="33" spans="1:45" ht="45" x14ac:dyDescent="0.25">
      <c r="A33" s="187" t="s">
        <v>142</v>
      </c>
      <c r="B33" s="184" t="s">
        <v>154</v>
      </c>
      <c r="C33" s="182">
        <v>9679</v>
      </c>
      <c r="D33" s="182">
        <v>15745</v>
      </c>
      <c r="E33" s="182" t="s">
        <v>391</v>
      </c>
      <c r="F33" s="217" t="s">
        <v>386</v>
      </c>
      <c r="G33" s="182">
        <v>1</v>
      </c>
      <c r="H33" s="182" t="s">
        <v>144</v>
      </c>
      <c r="I33" s="182" t="s">
        <v>382</v>
      </c>
      <c r="J33" s="222">
        <v>6272.2870000000003</v>
      </c>
      <c r="K33" s="182">
        <v>981.56</v>
      </c>
      <c r="L33" s="183">
        <v>7253.8469999999998</v>
      </c>
      <c r="M33" s="183">
        <v>877.21699999999998</v>
      </c>
      <c r="N33" s="183">
        <v>0</v>
      </c>
      <c r="O33" s="183">
        <v>6376.63</v>
      </c>
      <c r="P33" s="183">
        <v>5395.0700000000006</v>
      </c>
      <c r="Q33" s="183">
        <v>981.56</v>
      </c>
      <c r="R33" s="183">
        <v>101.41130282053931</v>
      </c>
      <c r="S33" s="196">
        <v>0.86468421514818283</v>
      </c>
      <c r="T33" s="197" t="s">
        <v>121</v>
      </c>
      <c r="U33" s="197" t="s">
        <v>383</v>
      </c>
      <c r="V33" s="197">
        <v>8</v>
      </c>
      <c r="W33" s="198">
        <v>1592534.6296230012</v>
      </c>
      <c r="X33" s="198">
        <v>1592534.6296230012</v>
      </c>
      <c r="Y33" s="198">
        <v>0</v>
      </c>
      <c r="Z33" s="198">
        <v>101.14541947430938</v>
      </c>
      <c r="AA33" s="199">
        <v>49547.960360801437</v>
      </c>
      <c r="AB33" s="199">
        <v>104535.82342576433</v>
      </c>
      <c r="AC33" s="199">
        <v>0</v>
      </c>
      <c r="AD33" s="199">
        <v>660425.14099134912</v>
      </c>
      <c r="AE33" s="199">
        <v>591148.64111895836</v>
      </c>
      <c r="AF33" s="199">
        <v>118040.12806706966</v>
      </c>
      <c r="AG33" s="199">
        <v>126976.38825259135</v>
      </c>
      <c r="AH33" s="199">
        <v>1689287.7384660039</v>
      </c>
      <c r="AI33" s="199">
        <v>1592534.6296230012</v>
      </c>
      <c r="AJ33" s="199">
        <v>96753.108843002701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200">
        <v>3.923506957499201E-2</v>
      </c>
      <c r="AS33" s="201">
        <v>118040.12806706966</v>
      </c>
    </row>
    <row r="34" spans="1:45" x14ac:dyDescent="0.25">
      <c r="A34" s="187" t="s">
        <v>142</v>
      </c>
      <c r="B34" s="184" t="s">
        <v>155</v>
      </c>
      <c r="C34" s="182">
        <v>2101</v>
      </c>
      <c r="D34" s="182">
        <v>3404</v>
      </c>
      <c r="E34" s="182" t="s">
        <v>390</v>
      </c>
      <c r="F34" s="217" t="s">
        <v>381</v>
      </c>
      <c r="G34" s="182">
        <v>1</v>
      </c>
      <c r="H34" s="182" t="s">
        <v>156</v>
      </c>
      <c r="I34" s="182" t="s">
        <v>156</v>
      </c>
      <c r="J34" s="222">
        <v>491.71499999999997</v>
      </c>
      <c r="K34" s="182">
        <v>640.04</v>
      </c>
      <c r="L34" s="183">
        <v>1131.7549999999999</v>
      </c>
      <c r="M34" s="183">
        <v>0</v>
      </c>
      <c r="N34" s="183">
        <v>0</v>
      </c>
      <c r="O34" s="183">
        <v>1131.7549999999999</v>
      </c>
      <c r="P34" s="183">
        <v>491.71499999999997</v>
      </c>
      <c r="Q34" s="183">
        <v>640.04</v>
      </c>
      <c r="R34" s="183">
        <v>304.63588767253691</v>
      </c>
      <c r="S34" s="196">
        <v>0.43447124156730038</v>
      </c>
      <c r="T34" s="197" t="s">
        <v>121</v>
      </c>
      <c r="U34" s="197" t="s">
        <v>384</v>
      </c>
      <c r="V34" s="197">
        <v>3</v>
      </c>
      <c r="W34" s="198">
        <v>345792.33676413621</v>
      </c>
      <c r="X34" s="198">
        <v>0</v>
      </c>
      <c r="Y34" s="198">
        <v>345792.33676413621</v>
      </c>
      <c r="Z34" s="198">
        <v>101.58411773329502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41564.130960000002</v>
      </c>
      <c r="AM34" s="199">
        <v>99687.470361600004</v>
      </c>
      <c r="AN34" s="199">
        <v>73446.51314879999</v>
      </c>
      <c r="AO34" s="199">
        <v>0</v>
      </c>
      <c r="AP34" s="199">
        <v>0</v>
      </c>
      <c r="AQ34" s="199">
        <v>25371.602219533263</v>
      </c>
      <c r="AR34" s="200">
        <v>4.0999999999999995E-2</v>
      </c>
      <c r="AS34" s="201">
        <v>0</v>
      </c>
    </row>
    <row r="35" spans="1:45" x14ac:dyDescent="0.25">
      <c r="A35" s="187" t="s">
        <v>142</v>
      </c>
      <c r="B35" s="184" t="s">
        <v>157</v>
      </c>
      <c r="C35" s="182">
        <v>2014</v>
      </c>
      <c r="D35" s="182">
        <v>3606</v>
      </c>
      <c r="E35" s="182" t="s">
        <v>390</v>
      </c>
      <c r="F35" s="217" t="s">
        <v>381</v>
      </c>
      <c r="G35" s="182">
        <v>1</v>
      </c>
      <c r="H35" s="182" t="s">
        <v>156</v>
      </c>
      <c r="I35" s="182" t="s">
        <v>156</v>
      </c>
      <c r="J35" s="222">
        <v>316.26100000000002</v>
      </c>
      <c r="K35" s="182">
        <v>759.2</v>
      </c>
      <c r="L35" s="183">
        <v>1075.461</v>
      </c>
      <c r="M35" s="183">
        <v>0</v>
      </c>
      <c r="N35" s="183">
        <v>0</v>
      </c>
      <c r="O35" s="183">
        <v>1075.461</v>
      </c>
      <c r="P35" s="183">
        <v>316.26100000000002</v>
      </c>
      <c r="Q35" s="183">
        <v>759.2</v>
      </c>
      <c r="R35" s="183">
        <v>376.961271102284</v>
      </c>
      <c r="S35" s="196">
        <v>0.29407017083836606</v>
      </c>
      <c r="T35" s="197" t="s">
        <v>121</v>
      </c>
      <c r="U35" s="197" t="s">
        <v>384</v>
      </c>
      <c r="V35" s="197">
        <v>1</v>
      </c>
      <c r="W35" s="198">
        <v>458454.82477918407</v>
      </c>
      <c r="X35" s="198">
        <v>0</v>
      </c>
      <c r="Y35" s="198">
        <v>458454.82477918407</v>
      </c>
      <c r="Z35" s="198">
        <v>127.1366679920089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41660.440555287139</v>
      </c>
      <c r="AL35" s="199">
        <v>104956.76432852779</v>
      </c>
      <c r="AM35" s="199">
        <v>138373.93053608714</v>
      </c>
      <c r="AN35" s="199">
        <v>107089.23912360716</v>
      </c>
      <c r="AO35" s="199">
        <v>0</v>
      </c>
      <c r="AP35" s="199">
        <v>0</v>
      </c>
      <c r="AQ35" s="199">
        <v>18585.688767329382</v>
      </c>
      <c r="AR35" s="200">
        <v>2.1999999999999999E-2</v>
      </c>
      <c r="AS35" s="201">
        <v>0</v>
      </c>
    </row>
    <row r="36" spans="1:45" x14ac:dyDescent="0.25">
      <c r="A36" s="187" t="s">
        <v>142</v>
      </c>
      <c r="B36" s="184" t="s">
        <v>158</v>
      </c>
      <c r="C36" s="182">
        <v>3125</v>
      </c>
      <c r="D36" s="182">
        <v>5801</v>
      </c>
      <c r="E36" s="182" t="s">
        <v>390</v>
      </c>
      <c r="F36" s="217" t="s">
        <v>381</v>
      </c>
      <c r="G36" s="182">
        <v>1</v>
      </c>
      <c r="H36" s="182" t="s">
        <v>156</v>
      </c>
      <c r="I36" s="182" t="s">
        <v>156</v>
      </c>
      <c r="J36" s="222">
        <v>1024.8050000000001</v>
      </c>
      <c r="K36" s="182">
        <v>682.72</v>
      </c>
      <c r="L36" s="183">
        <v>1707.5250000000001</v>
      </c>
      <c r="M36" s="183">
        <v>0</v>
      </c>
      <c r="N36" s="183">
        <v>0</v>
      </c>
      <c r="O36" s="183">
        <v>1707.5250000000001</v>
      </c>
      <c r="P36" s="183">
        <v>1024.8050000000001</v>
      </c>
      <c r="Q36" s="183">
        <v>682.72</v>
      </c>
      <c r="R36" s="183">
        <v>218.47040000000001</v>
      </c>
      <c r="S36" s="196">
        <v>0.60016983645920263</v>
      </c>
      <c r="T36" s="197" t="s">
        <v>121</v>
      </c>
      <c r="U36" s="197" t="s">
        <v>385</v>
      </c>
      <c r="V36" s="197">
        <v>6</v>
      </c>
      <c r="W36" s="198">
        <v>664623.8374108253</v>
      </c>
      <c r="X36" s="198">
        <v>0</v>
      </c>
      <c r="Y36" s="198">
        <v>664623.8374108253</v>
      </c>
      <c r="Z36" s="198">
        <v>114.57056324958202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99579.436422400002</v>
      </c>
      <c r="AL36" s="199">
        <v>126593.6856096</v>
      </c>
      <c r="AM36" s="199">
        <v>85938.497321600007</v>
      </c>
      <c r="AN36" s="199">
        <v>240674.50109120001</v>
      </c>
      <c r="AO36" s="199">
        <v>0</v>
      </c>
      <c r="AP36" s="199">
        <v>909.16324224000005</v>
      </c>
      <c r="AQ36" s="199">
        <v>88384.831378198433</v>
      </c>
      <c r="AR36" s="200">
        <v>2.3439999999999999E-2</v>
      </c>
      <c r="AS36" s="201">
        <v>909.16324224000005</v>
      </c>
    </row>
    <row r="37" spans="1:45" x14ac:dyDescent="0.25">
      <c r="A37" s="187" t="s">
        <v>142</v>
      </c>
      <c r="B37" s="184" t="s">
        <v>159</v>
      </c>
      <c r="C37" s="182">
        <v>1991</v>
      </c>
      <c r="D37" s="182">
        <v>4041</v>
      </c>
      <c r="E37" s="182" t="s">
        <v>390</v>
      </c>
      <c r="F37" s="217" t="s">
        <v>381</v>
      </c>
      <c r="G37" s="182">
        <v>1</v>
      </c>
      <c r="H37" s="182" t="s">
        <v>156</v>
      </c>
      <c r="I37" s="182" t="s">
        <v>156</v>
      </c>
      <c r="J37" s="222">
        <v>984.86400000000003</v>
      </c>
      <c r="K37" s="182">
        <v>425.5</v>
      </c>
      <c r="L37" s="183">
        <v>1410.364</v>
      </c>
      <c r="M37" s="183">
        <v>0</v>
      </c>
      <c r="N37" s="183">
        <v>0</v>
      </c>
      <c r="O37" s="183">
        <v>1410.364</v>
      </c>
      <c r="P37" s="183">
        <v>984.86400000000003</v>
      </c>
      <c r="Q37" s="183">
        <v>425.5</v>
      </c>
      <c r="R37" s="183">
        <v>213.7117026619789</v>
      </c>
      <c r="S37" s="196">
        <v>0.69830483478024119</v>
      </c>
      <c r="T37" s="197" t="s">
        <v>121</v>
      </c>
      <c r="U37" s="197" t="s">
        <v>383</v>
      </c>
      <c r="V37" s="197">
        <v>6</v>
      </c>
      <c r="W37" s="198">
        <v>510812.52132946189</v>
      </c>
      <c r="X37" s="198">
        <v>0</v>
      </c>
      <c r="Y37" s="198">
        <v>510812.52132946189</v>
      </c>
      <c r="Z37" s="198">
        <v>126.40745392958721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19006</v>
      </c>
      <c r="AL37" s="199">
        <v>73734</v>
      </c>
      <c r="AM37" s="199">
        <v>51436</v>
      </c>
      <c r="AN37" s="199">
        <v>218905</v>
      </c>
      <c r="AO37" s="199">
        <v>0</v>
      </c>
      <c r="AP37" s="199">
        <v>0</v>
      </c>
      <c r="AQ37" s="199">
        <v>51828.946295221569</v>
      </c>
      <c r="AR37" s="200">
        <v>2.4240000000000001E-2</v>
      </c>
      <c r="AS37" s="201">
        <v>0</v>
      </c>
    </row>
    <row r="38" spans="1:45" x14ac:dyDescent="0.25">
      <c r="A38" s="187" t="s">
        <v>142</v>
      </c>
      <c r="B38" s="184" t="s">
        <v>160</v>
      </c>
      <c r="C38" s="182">
        <v>635</v>
      </c>
      <c r="D38" s="182">
        <v>1332</v>
      </c>
      <c r="E38" s="182" t="s">
        <v>390</v>
      </c>
      <c r="F38" s="217" t="s">
        <v>381</v>
      </c>
      <c r="G38" s="182">
        <v>1</v>
      </c>
      <c r="H38" s="182" t="s">
        <v>156</v>
      </c>
      <c r="I38" s="182" t="s">
        <v>156</v>
      </c>
      <c r="J38" s="222">
        <v>149.108</v>
      </c>
      <c r="K38" s="182">
        <v>266.08</v>
      </c>
      <c r="L38" s="183">
        <v>415.18799999999999</v>
      </c>
      <c r="M38" s="183">
        <v>0</v>
      </c>
      <c r="N38" s="183">
        <v>0</v>
      </c>
      <c r="O38" s="183">
        <v>415.18799999999999</v>
      </c>
      <c r="P38" s="183">
        <v>149.108</v>
      </c>
      <c r="Q38" s="183">
        <v>266.08</v>
      </c>
      <c r="R38" s="183">
        <v>419.02362204724409</v>
      </c>
      <c r="S38" s="196">
        <v>0.35913369365203235</v>
      </c>
      <c r="T38" s="197" t="s">
        <v>121</v>
      </c>
      <c r="U38" s="197" t="s">
        <v>384</v>
      </c>
      <c r="V38" s="197">
        <v>2</v>
      </c>
      <c r="W38" s="198">
        <v>193854.78937999997</v>
      </c>
      <c r="X38" s="198">
        <v>0</v>
      </c>
      <c r="Y38" s="198">
        <v>193854.78937999997</v>
      </c>
      <c r="Z38" s="198">
        <v>145.53662866366363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5665.7900288000001</v>
      </c>
      <c r="AL38" s="199">
        <v>28173.823321599997</v>
      </c>
      <c r="AM38" s="199">
        <v>40677.0975072</v>
      </c>
      <c r="AN38" s="199">
        <v>29395.225340800003</v>
      </c>
      <c r="AO38" s="199">
        <v>18449.620464</v>
      </c>
      <c r="AP38" s="199">
        <v>333.31119360000002</v>
      </c>
      <c r="AQ38" s="199">
        <v>33319.350766874202</v>
      </c>
      <c r="AR38" s="200">
        <v>2.1999999999999999E-2</v>
      </c>
      <c r="AS38" s="201">
        <v>333.31119360000002</v>
      </c>
    </row>
    <row r="39" spans="1:45" x14ac:dyDescent="0.25">
      <c r="A39" s="187" t="s">
        <v>142</v>
      </c>
      <c r="B39" s="184" t="s">
        <v>161</v>
      </c>
      <c r="C39" s="182">
        <v>6781</v>
      </c>
      <c r="D39" s="182">
        <v>10205</v>
      </c>
      <c r="E39" s="182" t="s">
        <v>391</v>
      </c>
      <c r="F39" s="217" t="s">
        <v>381</v>
      </c>
      <c r="G39" s="182">
        <v>1</v>
      </c>
      <c r="H39" s="182" t="s">
        <v>144</v>
      </c>
      <c r="I39" s="182" t="s">
        <v>382</v>
      </c>
      <c r="J39" s="222">
        <v>2385.127</v>
      </c>
      <c r="K39" s="182">
        <v>1541.4369999999999</v>
      </c>
      <c r="L39" s="183">
        <v>3926.5639999999999</v>
      </c>
      <c r="M39" s="183">
        <v>164.315</v>
      </c>
      <c r="N39" s="183">
        <v>0</v>
      </c>
      <c r="O39" s="183">
        <v>3762.2489999999998</v>
      </c>
      <c r="P39" s="183">
        <v>2220.8119999999999</v>
      </c>
      <c r="Q39" s="183">
        <v>1541.4369999999999</v>
      </c>
      <c r="R39" s="183">
        <v>227.31706238017992</v>
      </c>
      <c r="S39" s="196">
        <v>0.60743362390120215</v>
      </c>
      <c r="T39" s="197" t="s">
        <v>121</v>
      </c>
      <c r="U39" s="197" t="s">
        <v>383</v>
      </c>
      <c r="V39" s="197">
        <v>6</v>
      </c>
      <c r="W39" s="198">
        <v>1397143.0043629345</v>
      </c>
      <c r="X39" s="198">
        <v>1090880.898299108</v>
      </c>
      <c r="Y39" s="198">
        <v>306262.10606382648</v>
      </c>
      <c r="Z39" s="198">
        <v>136.90769273522142</v>
      </c>
      <c r="AA39" s="199">
        <v>173188.20455310354</v>
      </c>
      <c r="AB39" s="199">
        <v>476929.20647355489</v>
      </c>
      <c r="AC39" s="199">
        <v>0</v>
      </c>
      <c r="AD39" s="199">
        <v>309352.66693442932</v>
      </c>
      <c r="AE39" s="199">
        <v>88808.461233862719</v>
      </c>
      <c r="AF39" s="199">
        <v>0</v>
      </c>
      <c r="AG39" s="199">
        <v>935.92621027718792</v>
      </c>
      <c r="AH39" s="199">
        <v>1187893.2281754664</v>
      </c>
      <c r="AI39" s="199">
        <v>1090880.898299108</v>
      </c>
      <c r="AJ39" s="199">
        <v>97012.329876358388</v>
      </c>
      <c r="AK39" s="199">
        <v>0</v>
      </c>
      <c r="AL39" s="199">
        <v>0</v>
      </c>
      <c r="AM39" s="199">
        <v>0</v>
      </c>
      <c r="AN39" s="199">
        <v>1976.03648</v>
      </c>
      <c r="AO39" s="199">
        <v>0</v>
      </c>
      <c r="AP39" s="199">
        <v>0</v>
      </c>
      <c r="AQ39" s="199">
        <v>67990.925807596068</v>
      </c>
      <c r="AR39" s="200">
        <v>2.4160000000000001E-2</v>
      </c>
      <c r="AS39" s="201">
        <v>0</v>
      </c>
    </row>
    <row r="40" spans="1:45" x14ac:dyDescent="0.25">
      <c r="A40" s="187" t="s">
        <v>142</v>
      </c>
      <c r="B40" s="184" t="s">
        <v>162</v>
      </c>
      <c r="C40" s="182">
        <v>1069</v>
      </c>
      <c r="D40" s="182">
        <v>2131</v>
      </c>
      <c r="E40" s="182" t="s">
        <v>390</v>
      </c>
      <c r="F40" s="217" t="s">
        <v>381</v>
      </c>
      <c r="G40" s="182">
        <v>1</v>
      </c>
      <c r="H40" s="182" t="s">
        <v>144</v>
      </c>
      <c r="I40" s="182" t="s">
        <v>382</v>
      </c>
      <c r="J40" s="222">
        <v>244.261</v>
      </c>
      <c r="K40" s="182">
        <v>418.024</v>
      </c>
      <c r="L40" s="183">
        <v>662.28499999999997</v>
      </c>
      <c r="M40" s="183">
        <v>0</v>
      </c>
      <c r="N40" s="183">
        <v>0</v>
      </c>
      <c r="O40" s="183">
        <v>662.28499999999997</v>
      </c>
      <c r="P40" s="183">
        <v>244.261</v>
      </c>
      <c r="Q40" s="183">
        <v>418.024</v>
      </c>
      <c r="R40" s="183">
        <v>391.04209541627688</v>
      </c>
      <c r="S40" s="196">
        <v>0.36881554013755408</v>
      </c>
      <c r="T40" s="197" t="s">
        <v>121</v>
      </c>
      <c r="U40" s="197" t="s">
        <v>385</v>
      </c>
      <c r="V40" s="197">
        <v>2</v>
      </c>
      <c r="W40" s="198">
        <v>229996.53124789859</v>
      </c>
      <c r="X40" s="198">
        <v>157427.64264660818</v>
      </c>
      <c r="Y40" s="198">
        <v>72568.888601290411</v>
      </c>
      <c r="Z40" s="198">
        <v>107.92892128010257</v>
      </c>
      <c r="AA40" s="199">
        <v>0</v>
      </c>
      <c r="AB40" s="199">
        <v>67641.762405534886</v>
      </c>
      <c r="AC40" s="199">
        <v>0</v>
      </c>
      <c r="AD40" s="199">
        <v>25186.071956049949</v>
      </c>
      <c r="AE40" s="199">
        <v>1061.9839810296171</v>
      </c>
      <c r="AF40" s="199">
        <v>0</v>
      </c>
      <c r="AG40" s="199">
        <v>69.566923507582217</v>
      </c>
      <c r="AH40" s="199">
        <v>159952.60726318631</v>
      </c>
      <c r="AI40" s="199">
        <v>157427.64264660818</v>
      </c>
      <c r="AJ40" s="199">
        <v>2524.9646165781305</v>
      </c>
      <c r="AK40" s="199">
        <v>0</v>
      </c>
      <c r="AL40" s="199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25014.302438400002</v>
      </c>
      <c r="AR40" s="200">
        <v>2.351E-2</v>
      </c>
      <c r="AS40" s="201">
        <v>0</v>
      </c>
    </row>
    <row r="41" spans="1:45" ht="45" x14ac:dyDescent="0.25">
      <c r="A41" s="187" t="s">
        <v>142</v>
      </c>
      <c r="B41" s="184" t="s">
        <v>163</v>
      </c>
      <c r="C41" s="182">
        <v>6033</v>
      </c>
      <c r="D41" s="182">
        <v>9425</v>
      </c>
      <c r="E41" s="182" t="s">
        <v>391</v>
      </c>
      <c r="F41" s="217" t="s">
        <v>386</v>
      </c>
      <c r="G41" s="182">
        <v>1</v>
      </c>
      <c r="H41" s="182" t="s">
        <v>144</v>
      </c>
      <c r="I41" s="182" t="s">
        <v>382</v>
      </c>
      <c r="J41" s="222">
        <v>2199.8330000000001</v>
      </c>
      <c r="K41" s="182">
        <v>725.22</v>
      </c>
      <c r="L41" s="183">
        <v>2925.0529999999999</v>
      </c>
      <c r="M41" s="183">
        <v>215.102</v>
      </c>
      <c r="N41" s="183">
        <v>0</v>
      </c>
      <c r="O41" s="183">
        <v>2709.951</v>
      </c>
      <c r="P41" s="183">
        <v>1984.731</v>
      </c>
      <c r="Q41" s="183">
        <v>725.22</v>
      </c>
      <c r="R41" s="183">
        <v>120.20885131775236</v>
      </c>
      <c r="S41" s="196">
        <v>0.75206603094029412</v>
      </c>
      <c r="T41" s="197" t="s">
        <v>121</v>
      </c>
      <c r="U41" s="197" t="s">
        <v>383</v>
      </c>
      <c r="V41" s="197">
        <v>8</v>
      </c>
      <c r="W41" s="198">
        <v>1201132.0197144162</v>
      </c>
      <c r="X41" s="198">
        <v>1201132.0197144162</v>
      </c>
      <c r="Y41" s="198">
        <v>0</v>
      </c>
      <c r="Z41" s="198">
        <v>127.44106309967282</v>
      </c>
      <c r="AA41" s="199">
        <v>7859.578872456892</v>
      </c>
      <c r="AB41" s="199">
        <v>604819.88573940739</v>
      </c>
      <c r="AC41" s="199">
        <v>0</v>
      </c>
      <c r="AD41" s="199">
        <v>336738.4426515894</v>
      </c>
      <c r="AE41" s="199">
        <v>70862.750070049457</v>
      </c>
      <c r="AF41" s="199">
        <v>0</v>
      </c>
      <c r="AG41" s="199">
        <v>807.06467909666674</v>
      </c>
      <c r="AH41" s="199">
        <v>1275504.868340906</v>
      </c>
      <c r="AI41" s="199">
        <v>1201132.0197144162</v>
      </c>
      <c r="AJ41" s="199">
        <v>74372.848626489751</v>
      </c>
      <c r="AK41" s="199">
        <v>0</v>
      </c>
      <c r="AL41" s="199">
        <v>0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  <c r="AR41" s="200">
        <v>2.5335333596104979E-2</v>
      </c>
      <c r="AS41" s="201">
        <v>0</v>
      </c>
    </row>
    <row r="42" spans="1:45" x14ac:dyDescent="0.25">
      <c r="A42" s="187" t="s">
        <v>142</v>
      </c>
      <c r="B42" s="184" t="s">
        <v>164</v>
      </c>
      <c r="C42" s="182">
        <v>968</v>
      </c>
      <c r="D42" s="182">
        <v>1636</v>
      </c>
      <c r="E42" s="182" t="s">
        <v>390</v>
      </c>
      <c r="F42" s="217" t="s">
        <v>381</v>
      </c>
      <c r="G42" s="182">
        <v>1</v>
      </c>
      <c r="H42" s="182" t="s">
        <v>144</v>
      </c>
      <c r="I42" s="182" t="s">
        <v>382</v>
      </c>
      <c r="J42" s="222">
        <v>162.5</v>
      </c>
      <c r="K42" s="182">
        <v>420.78</v>
      </c>
      <c r="L42" s="183">
        <v>583.28</v>
      </c>
      <c r="M42" s="183">
        <v>0</v>
      </c>
      <c r="N42" s="183">
        <v>0</v>
      </c>
      <c r="O42" s="183">
        <v>583.28</v>
      </c>
      <c r="P42" s="183">
        <v>162.5</v>
      </c>
      <c r="Q42" s="183">
        <v>420.78</v>
      </c>
      <c r="R42" s="183">
        <v>434.69008264462809</v>
      </c>
      <c r="S42" s="196">
        <v>0.27859690028802636</v>
      </c>
      <c r="T42" s="197" t="s">
        <v>121</v>
      </c>
      <c r="U42" s="197" t="s">
        <v>385</v>
      </c>
      <c r="V42" s="197">
        <v>1</v>
      </c>
      <c r="W42" s="198">
        <v>238803.59992341779</v>
      </c>
      <c r="X42" s="198">
        <v>180562.15947753852</v>
      </c>
      <c r="Y42" s="198">
        <v>58241.440445879278</v>
      </c>
      <c r="Z42" s="198">
        <v>145.96797061333606</v>
      </c>
      <c r="AA42" s="199">
        <v>0</v>
      </c>
      <c r="AB42" s="199">
        <v>126586.99573955317</v>
      </c>
      <c r="AC42" s="199">
        <v>0</v>
      </c>
      <c r="AD42" s="199">
        <v>30292.037534470583</v>
      </c>
      <c r="AE42" s="199">
        <v>5993.2734647128336</v>
      </c>
      <c r="AF42" s="199">
        <v>0</v>
      </c>
      <c r="AG42" s="199">
        <v>109.62533451650452</v>
      </c>
      <c r="AH42" s="199">
        <v>176795.38595915856</v>
      </c>
      <c r="AI42" s="199">
        <v>180562.15947753852</v>
      </c>
      <c r="AJ42" s="199">
        <v>-3766.7735183799523</v>
      </c>
      <c r="AK42" s="199">
        <v>0</v>
      </c>
      <c r="AL42" s="199">
        <v>0</v>
      </c>
      <c r="AM42" s="199">
        <v>0</v>
      </c>
      <c r="AN42" s="199">
        <v>0</v>
      </c>
      <c r="AO42" s="199">
        <v>0</v>
      </c>
      <c r="AP42" s="199">
        <v>0</v>
      </c>
      <c r="AQ42" s="199">
        <v>4496.8814528000003</v>
      </c>
      <c r="AR42" s="200">
        <v>2.1999999999999999E-2</v>
      </c>
      <c r="AS42" s="201">
        <v>0</v>
      </c>
    </row>
    <row r="43" spans="1:45" x14ac:dyDescent="0.25">
      <c r="A43" s="187" t="s">
        <v>142</v>
      </c>
      <c r="B43" s="184" t="s">
        <v>165</v>
      </c>
      <c r="C43" s="182">
        <v>1699</v>
      </c>
      <c r="D43" s="182">
        <v>2867</v>
      </c>
      <c r="E43" s="182" t="s">
        <v>390</v>
      </c>
      <c r="F43" s="217" t="s">
        <v>381</v>
      </c>
      <c r="G43" s="182">
        <v>1</v>
      </c>
      <c r="H43" s="182" t="s">
        <v>144</v>
      </c>
      <c r="I43" s="182" t="s">
        <v>382</v>
      </c>
      <c r="J43" s="222">
        <v>358.46600000000001</v>
      </c>
      <c r="K43" s="182">
        <v>571.32000000000005</v>
      </c>
      <c r="L43" s="183">
        <v>929.78600000000006</v>
      </c>
      <c r="M43" s="183">
        <v>0</v>
      </c>
      <c r="N43" s="183">
        <v>0</v>
      </c>
      <c r="O43" s="183">
        <v>929.78600000000006</v>
      </c>
      <c r="P43" s="183">
        <v>358.46600000000001</v>
      </c>
      <c r="Q43" s="183">
        <v>571.32000000000005</v>
      </c>
      <c r="R43" s="183">
        <v>336.26839317245441</v>
      </c>
      <c r="S43" s="196">
        <v>0.38553602656955471</v>
      </c>
      <c r="T43" s="197" t="s">
        <v>121</v>
      </c>
      <c r="U43" s="197" t="s">
        <v>384</v>
      </c>
      <c r="V43" s="197">
        <v>2</v>
      </c>
      <c r="W43" s="198">
        <v>422674.68691503134</v>
      </c>
      <c r="X43" s="198">
        <v>154611.31785517797</v>
      </c>
      <c r="Y43" s="198">
        <v>268063.36905985337</v>
      </c>
      <c r="Z43" s="198">
        <v>147.42751549181421</v>
      </c>
      <c r="AA43" s="199">
        <v>0</v>
      </c>
      <c r="AB43" s="199">
        <v>41636.866888968631</v>
      </c>
      <c r="AC43" s="199">
        <v>0</v>
      </c>
      <c r="AD43" s="199">
        <v>69509.40258520667</v>
      </c>
      <c r="AE43" s="199">
        <v>0</v>
      </c>
      <c r="AF43" s="199">
        <v>606.01282496392082</v>
      </c>
      <c r="AG43" s="199">
        <v>765.82765119094302</v>
      </c>
      <c r="AH43" s="199">
        <v>171720.28807743121</v>
      </c>
      <c r="AI43" s="199">
        <v>154611.31785517797</v>
      </c>
      <c r="AJ43" s="199">
        <v>17108.970222253236</v>
      </c>
      <c r="AK43" s="199">
        <v>52776.318848000003</v>
      </c>
      <c r="AL43" s="199">
        <v>0</v>
      </c>
      <c r="AM43" s="199">
        <v>89969.611740799999</v>
      </c>
      <c r="AN43" s="199">
        <v>0</v>
      </c>
      <c r="AO43" s="199">
        <v>0</v>
      </c>
      <c r="AP43" s="199">
        <v>0</v>
      </c>
      <c r="AQ43" s="199">
        <v>31395.671619746121</v>
      </c>
      <c r="AR43" s="200">
        <v>2.1999999999999999E-2</v>
      </c>
      <c r="AS43" s="201">
        <v>606.01282496392082</v>
      </c>
    </row>
    <row r="44" spans="1:45" x14ac:dyDescent="0.25">
      <c r="A44" s="187" t="s">
        <v>142</v>
      </c>
      <c r="B44" s="184" t="s">
        <v>166</v>
      </c>
      <c r="C44" s="182">
        <v>1160</v>
      </c>
      <c r="D44" s="182">
        <v>1835</v>
      </c>
      <c r="E44" s="182" t="s">
        <v>390</v>
      </c>
      <c r="F44" s="217" t="s">
        <v>381</v>
      </c>
      <c r="G44" s="182">
        <v>1</v>
      </c>
      <c r="H44" s="182" t="s">
        <v>144</v>
      </c>
      <c r="I44" s="182" t="s">
        <v>382</v>
      </c>
      <c r="J44" s="222">
        <v>261.01499999999999</v>
      </c>
      <c r="K44" s="182">
        <v>392.8</v>
      </c>
      <c r="L44" s="183">
        <v>653.81500000000005</v>
      </c>
      <c r="M44" s="183">
        <v>0</v>
      </c>
      <c r="N44" s="183">
        <v>0</v>
      </c>
      <c r="O44" s="183">
        <v>653.81500000000005</v>
      </c>
      <c r="P44" s="183">
        <v>261.01499999999999</v>
      </c>
      <c r="Q44" s="183">
        <v>392.8</v>
      </c>
      <c r="R44" s="183">
        <v>338.62068965517244</v>
      </c>
      <c r="S44" s="196">
        <v>0.39921843334888302</v>
      </c>
      <c r="T44" s="197" t="s">
        <v>121</v>
      </c>
      <c r="U44" s="197" t="s">
        <v>384</v>
      </c>
      <c r="V44" s="197">
        <v>2</v>
      </c>
      <c r="W44" s="198">
        <v>207140.85092575251</v>
      </c>
      <c r="X44" s="198">
        <v>120069.15644554014</v>
      </c>
      <c r="Y44" s="198">
        <v>87071.694480212376</v>
      </c>
      <c r="Z44" s="198">
        <v>112.88329750722208</v>
      </c>
      <c r="AA44" s="199">
        <v>0</v>
      </c>
      <c r="AB44" s="199">
        <v>31486.106349032198</v>
      </c>
      <c r="AC44" s="199">
        <v>0</v>
      </c>
      <c r="AD44" s="199">
        <v>52563.523761086806</v>
      </c>
      <c r="AE44" s="199">
        <v>0</v>
      </c>
      <c r="AF44" s="199">
        <v>476.15293390022362</v>
      </c>
      <c r="AG44" s="199">
        <v>539.81874997858915</v>
      </c>
      <c r="AH44" s="199">
        <v>134858.47296247087</v>
      </c>
      <c r="AI44" s="199">
        <v>120069.15644554014</v>
      </c>
      <c r="AJ44" s="199">
        <v>14789.316516930732</v>
      </c>
      <c r="AK44" s="199">
        <v>0</v>
      </c>
      <c r="AL44" s="199">
        <v>0</v>
      </c>
      <c r="AM44" s="199">
        <v>66008.407132799999</v>
      </c>
      <c r="AN44" s="199">
        <v>0</v>
      </c>
      <c r="AO44" s="199">
        <v>0</v>
      </c>
      <c r="AP44" s="199">
        <v>0</v>
      </c>
      <c r="AQ44" s="199">
        <v>23846.589944320003</v>
      </c>
      <c r="AR44" s="200">
        <v>2.1999999999999999E-2</v>
      </c>
      <c r="AS44" s="201">
        <v>476.15293390022362</v>
      </c>
    </row>
    <row r="45" spans="1:45" x14ac:dyDescent="0.25">
      <c r="A45" s="187" t="s">
        <v>142</v>
      </c>
      <c r="B45" s="184" t="s">
        <v>167</v>
      </c>
      <c r="C45" s="182">
        <v>888</v>
      </c>
      <c r="D45" s="182">
        <v>1621</v>
      </c>
      <c r="E45" s="182" t="s">
        <v>390</v>
      </c>
      <c r="F45" s="217" t="s">
        <v>381</v>
      </c>
      <c r="G45" s="182">
        <v>1</v>
      </c>
      <c r="H45" s="182" t="s">
        <v>144</v>
      </c>
      <c r="I45" s="182" t="s">
        <v>382</v>
      </c>
      <c r="J45" s="222">
        <v>197.018</v>
      </c>
      <c r="K45" s="182">
        <v>363.59899999999999</v>
      </c>
      <c r="L45" s="183">
        <v>560.61699999999996</v>
      </c>
      <c r="M45" s="183">
        <v>0</v>
      </c>
      <c r="N45" s="183">
        <v>0</v>
      </c>
      <c r="O45" s="183">
        <v>560.61699999999996</v>
      </c>
      <c r="P45" s="183">
        <v>197.018</v>
      </c>
      <c r="Q45" s="183">
        <v>363.59899999999999</v>
      </c>
      <c r="R45" s="183">
        <v>409.45833333333331</v>
      </c>
      <c r="S45" s="196">
        <v>0.35143065586666122</v>
      </c>
      <c r="T45" s="197" t="s">
        <v>121</v>
      </c>
      <c r="U45" s="197" t="s">
        <v>384</v>
      </c>
      <c r="V45" s="197">
        <v>2</v>
      </c>
      <c r="W45" s="198">
        <v>270700.38424544304</v>
      </c>
      <c r="X45" s="198">
        <v>163044.98034500767</v>
      </c>
      <c r="Y45" s="198">
        <v>107655.40390043534</v>
      </c>
      <c r="Z45" s="198">
        <v>166.99591872019928</v>
      </c>
      <c r="AA45" s="199">
        <v>8374.2086358076922</v>
      </c>
      <c r="AB45" s="199">
        <v>68616.528472321967</v>
      </c>
      <c r="AC45" s="199">
        <v>0</v>
      </c>
      <c r="AD45" s="199">
        <v>62908.340484627864</v>
      </c>
      <c r="AE45" s="199">
        <v>385.05791717152289</v>
      </c>
      <c r="AF45" s="199">
        <v>0</v>
      </c>
      <c r="AG45" s="199">
        <v>54.481439907762415</v>
      </c>
      <c r="AH45" s="199">
        <v>171866.42465189198</v>
      </c>
      <c r="AI45" s="199">
        <v>163044.98034500767</v>
      </c>
      <c r="AJ45" s="199">
        <v>8821.4443068843102</v>
      </c>
      <c r="AK45" s="199">
        <v>0</v>
      </c>
      <c r="AL45" s="199">
        <v>0</v>
      </c>
      <c r="AM45" s="199">
        <v>0</v>
      </c>
      <c r="AN45" s="199">
        <v>0</v>
      </c>
      <c r="AO45" s="199">
        <v>0</v>
      </c>
      <c r="AP45" s="199">
        <v>0</v>
      </c>
      <c r="AQ45" s="199">
        <v>51740.184460800003</v>
      </c>
      <c r="AR45" s="200">
        <v>2.1999999999999999E-2</v>
      </c>
      <c r="AS45" s="201">
        <v>0</v>
      </c>
    </row>
    <row r="46" spans="1:45" x14ac:dyDescent="0.25">
      <c r="A46" s="187" t="s">
        <v>142</v>
      </c>
      <c r="B46" s="184" t="s">
        <v>168</v>
      </c>
      <c r="C46" s="182">
        <v>536</v>
      </c>
      <c r="D46" s="182">
        <v>1027</v>
      </c>
      <c r="E46" s="182" t="s">
        <v>390</v>
      </c>
      <c r="F46" s="217" t="s">
        <v>381</v>
      </c>
      <c r="G46" s="182">
        <v>1</v>
      </c>
      <c r="H46" s="182" t="s">
        <v>144</v>
      </c>
      <c r="I46" s="182" t="s">
        <v>382</v>
      </c>
      <c r="J46" s="222">
        <v>93.516999999999996</v>
      </c>
      <c r="K46" s="182">
        <v>183.86</v>
      </c>
      <c r="L46" s="183">
        <v>277.37700000000001</v>
      </c>
      <c r="M46" s="183">
        <v>0</v>
      </c>
      <c r="N46" s="183">
        <v>0</v>
      </c>
      <c r="O46" s="183">
        <v>277.37700000000001</v>
      </c>
      <c r="P46" s="183">
        <v>93.516999999999996</v>
      </c>
      <c r="Q46" s="183">
        <v>183.86</v>
      </c>
      <c r="R46" s="183">
        <v>343.02238805970148</v>
      </c>
      <c r="S46" s="196">
        <v>0.33714763661010105</v>
      </c>
      <c r="T46" s="197" t="s">
        <v>121</v>
      </c>
      <c r="U46" s="197" t="s">
        <v>384</v>
      </c>
      <c r="V46" s="197">
        <v>2</v>
      </c>
      <c r="W46" s="198">
        <v>149591.90516558898</v>
      </c>
      <c r="X46" s="198">
        <v>85318.759167720185</v>
      </c>
      <c r="Y46" s="198">
        <v>64273.145997868793</v>
      </c>
      <c r="Z46" s="198">
        <v>145.65910921673708</v>
      </c>
      <c r="AA46" s="199">
        <v>0</v>
      </c>
      <c r="AB46" s="199">
        <v>21278.775297655324</v>
      </c>
      <c r="AC46" s="199">
        <v>0</v>
      </c>
      <c r="AD46" s="199">
        <v>35523.205015138745</v>
      </c>
      <c r="AE46" s="199">
        <v>0</v>
      </c>
      <c r="AF46" s="199">
        <v>360.72191962138152</v>
      </c>
      <c r="AG46" s="199">
        <v>355.70025888498628</v>
      </c>
      <c r="AH46" s="199">
        <v>102082.25029666811</v>
      </c>
      <c r="AI46" s="199">
        <v>85318.759167720185</v>
      </c>
      <c r="AJ46" s="199">
        <v>16763.491128947921</v>
      </c>
      <c r="AK46" s="199">
        <v>0</v>
      </c>
      <c r="AL46" s="199">
        <v>0</v>
      </c>
      <c r="AM46" s="199">
        <v>0</v>
      </c>
      <c r="AN46" s="199">
        <v>29250.535811199999</v>
      </c>
      <c r="AO46" s="199">
        <v>0</v>
      </c>
      <c r="AP46" s="199">
        <v>0</v>
      </c>
      <c r="AQ46" s="199">
        <v>24569.896609280004</v>
      </c>
      <c r="AR46" s="200">
        <v>2.4E-2</v>
      </c>
      <c r="AS46" s="201">
        <v>360.72191962138152</v>
      </c>
    </row>
    <row r="47" spans="1:45" x14ac:dyDescent="0.25">
      <c r="A47" s="187" t="s">
        <v>142</v>
      </c>
      <c r="B47" s="184" t="s">
        <v>169</v>
      </c>
      <c r="C47" s="182">
        <v>2579</v>
      </c>
      <c r="D47" s="182">
        <v>4888</v>
      </c>
      <c r="E47" s="182" t="s">
        <v>390</v>
      </c>
      <c r="F47" s="217" t="s">
        <v>387</v>
      </c>
      <c r="G47" s="182">
        <v>1</v>
      </c>
      <c r="H47" s="182" t="s">
        <v>144</v>
      </c>
      <c r="I47" s="182" t="s">
        <v>382</v>
      </c>
      <c r="J47" s="222">
        <v>797.03</v>
      </c>
      <c r="K47" s="182">
        <v>724.26</v>
      </c>
      <c r="L47" s="183">
        <v>1521.29</v>
      </c>
      <c r="M47" s="183">
        <v>0</v>
      </c>
      <c r="N47" s="183">
        <v>0</v>
      </c>
      <c r="O47" s="183">
        <v>1521.29</v>
      </c>
      <c r="P47" s="183">
        <v>797.03</v>
      </c>
      <c r="Q47" s="183">
        <v>724.26</v>
      </c>
      <c r="R47" s="183">
        <v>280.82977898410235</v>
      </c>
      <c r="S47" s="196">
        <v>0.52391720184843127</v>
      </c>
      <c r="T47" s="197" t="s">
        <v>121</v>
      </c>
      <c r="U47" s="197" t="s">
        <v>383</v>
      </c>
      <c r="V47" s="197">
        <v>4</v>
      </c>
      <c r="W47" s="198">
        <v>499855.67112326488</v>
      </c>
      <c r="X47" s="198">
        <v>338844.98914752906</v>
      </c>
      <c r="Y47" s="198">
        <v>161010.68197573582</v>
      </c>
      <c r="Z47" s="198">
        <v>102.26179851130624</v>
      </c>
      <c r="AA47" s="199">
        <v>11683.256092573947</v>
      </c>
      <c r="AB47" s="199">
        <v>120300.10821124686</v>
      </c>
      <c r="AC47" s="199">
        <v>0</v>
      </c>
      <c r="AD47" s="199">
        <v>169405.64004381283</v>
      </c>
      <c r="AE47" s="199">
        <v>28377.115473671925</v>
      </c>
      <c r="AF47" s="199">
        <v>0</v>
      </c>
      <c r="AG47" s="199">
        <v>280.88093939916951</v>
      </c>
      <c r="AH47" s="199">
        <v>364381.42286300927</v>
      </c>
      <c r="AI47" s="199">
        <v>338844.98914752906</v>
      </c>
      <c r="AJ47" s="199">
        <v>25536.433715480205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  <c r="AP47" s="199">
        <v>0</v>
      </c>
      <c r="AQ47" s="199">
        <v>27653.705052159999</v>
      </c>
      <c r="AR47" s="200">
        <v>3.2608758027655338E-2</v>
      </c>
      <c r="AS47" s="201">
        <v>0</v>
      </c>
    </row>
    <row r="48" spans="1:45" x14ac:dyDescent="0.25">
      <c r="A48" s="187" t="s">
        <v>142</v>
      </c>
      <c r="B48" s="184" t="s">
        <v>170</v>
      </c>
      <c r="C48" s="182">
        <v>1141</v>
      </c>
      <c r="D48" s="182">
        <v>1757</v>
      </c>
      <c r="E48" s="182" t="s">
        <v>390</v>
      </c>
      <c r="F48" s="217" t="s">
        <v>381</v>
      </c>
      <c r="G48" s="182">
        <v>1</v>
      </c>
      <c r="H48" s="182" t="s">
        <v>144</v>
      </c>
      <c r="I48" s="182" t="s">
        <v>382</v>
      </c>
      <c r="J48" s="222">
        <v>282.08100000000002</v>
      </c>
      <c r="K48" s="182">
        <v>375.32</v>
      </c>
      <c r="L48" s="183">
        <v>657.40100000000007</v>
      </c>
      <c r="M48" s="183">
        <v>0</v>
      </c>
      <c r="N48" s="183">
        <v>0</v>
      </c>
      <c r="O48" s="183">
        <v>657.40100000000007</v>
      </c>
      <c r="P48" s="183">
        <v>282.08100000000002</v>
      </c>
      <c r="Q48" s="183">
        <v>375.32</v>
      </c>
      <c r="R48" s="183">
        <v>328.93952673093776</v>
      </c>
      <c r="S48" s="196">
        <v>0.42908513981572888</v>
      </c>
      <c r="T48" s="197" t="s">
        <v>121</v>
      </c>
      <c r="U48" s="197" t="s">
        <v>384</v>
      </c>
      <c r="V48" s="197">
        <v>3</v>
      </c>
      <c r="W48" s="198">
        <v>254352.15733004178</v>
      </c>
      <c r="X48" s="198">
        <v>158135.6928182198</v>
      </c>
      <c r="Y48" s="198">
        <v>96216.464511821978</v>
      </c>
      <c r="Z48" s="198">
        <v>144.76502978374603</v>
      </c>
      <c r="AA48" s="199">
        <v>545.83403322156801</v>
      </c>
      <c r="AB48" s="199">
        <v>110023.26268324144</v>
      </c>
      <c r="AC48" s="199">
        <v>0</v>
      </c>
      <c r="AD48" s="199">
        <v>26642.800621879949</v>
      </c>
      <c r="AE48" s="199">
        <v>259.96770542149545</v>
      </c>
      <c r="AF48" s="199">
        <v>0</v>
      </c>
      <c r="AG48" s="199">
        <v>69.157153744103965</v>
      </c>
      <c r="AH48" s="199">
        <v>164148.40620700159</v>
      </c>
      <c r="AI48" s="199">
        <v>158135.6928182198</v>
      </c>
      <c r="AJ48" s="199">
        <v>6012.7133887817909</v>
      </c>
      <c r="AK48" s="199">
        <v>0</v>
      </c>
      <c r="AL48" s="199">
        <v>0</v>
      </c>
      <c r="AM48" s="199">
        <v>22739.200000000001</v>
      </c>
      <c r="AN48" s="199">
        <v>0</v>
      </c>
      <c r="AO48" s="199">
        <v>0</v>
      </c>
      <c r="AP48" s="199">
        <v>0</v>
      </c>
      <c r="AQ48" s="199">
        <v>0</v>
      </c>
      <c r="AR48" s="200">
        <v>2.1999999999999999E-2</v>
      </c>
      <c r="AS48" s="201">
        <v>0</v>
      </c>
    </row>
    <row r="49" spans="1:45" x14ac:dyDescent="0.25">
      <c r="A49" s="187" t="s">
        <v>171</v>
      </c>
      <c r="B49" s="184" t="s">
        <v>172</v>
      </c>
      <c r="C49" s="182">
        <v>3234</v>
      </c>
      <c r="D49" s="182">
        <v>6000</v>
      </c>
      <c r="E49" s="182" t="s">
        <v>390</v>
      </c>
      <c r="F49" s="217" t="s">
        <v>381</v>
      </c>
      <c r="G49" s="182">
        <v>0</v>
      </c>
      <c r="H49" s="182" t="s">
        <v>173</v>
      </c>
      <c r="I49" s="182" t="s">
        <v>382</v>
      </c>
      <c r="J49" s="222">
        <v>1128.0329999999999</v>
      </c>
      <c r="K49" s="182">
        <v>1294.6990000000001</v>
      </c>
      <c r="L49" s="183">
        <v>2422.732</v>
      </c>
      <c r="M49" s="183">
        <v>224.917</v>
      </c>
      <c r="N49" s="183">
        <v>0</v>
      </c>
      <c r="O49" s="183">
        <v>2197.8150000000001</v>
      </c>
      <c r="P49" s="183">
        <v>903.11599999999987</v>
      </c>
      <c r="Q49" s="183">
        <v>1294.6990000000001</v>
      </c>
      <c r="R49" s="183">
        <v>400.33982683982686</v>
      </c>
      <c r="S49" s="196">
        <v>0.46560370688957753</v>
      </c>
      <c r="T49" s="197" t="s">
        <v>121</v>
      </c>
      <c r="U49" s="197" t="s">
        <v>384</v>
      </c>
      <c r="V49" s="197">
        <v>3</v>
      </c>
      <c r="W49" s="198">
        <v>642220.03930546693</v>
      </c>
      <c r="X49" s="198">
        <v>539460.96878242446</v>
      </c>
      <c r="Y49" s="198">
        <v>102759.07052304246</v>
      </c>
      <c r="Z49" s="198">
        <v>107.03667321757781</v>
      </c>
      <c r="AA49" s="199">
        <v>29537.90222985845</v>
      </c>
      <c r="AB49" s="199">
        <v>53440.678615344776</v>
      </c>
      <c r="AC49" s="199">
        <v>0</v>
      </c>
      <c r="AD49" s="199">
        <v>184260.10506836025</v>
      </c>
      <c r="AE49" s="199">
        <v>186170.9439066659</v>
      </c>
      <c r="AF49" s="199">
        <v>47493.978112675453</v>
      </c>
      <c r="AG49" s="199">
        <v>47622.151401746072</v>
      </c>
      <c r="AH49" s="199">
        <v>648634.33261793922</v>
      </c>
      <c r="AI49" s="199">
        <v>648634.33261793922</v>
      </c>
      <c r="AJ49" s="199">
        <v>0</v>
      </c>
      <c r="AK49" s="199">
        <v>15917.439999999999</v>
      </c>
      <c r="AL49" s="199">
        <v>0</v>
      </c>
      <c r="AM49" s="199">
        <v>0</v>
      </c>
      <c r="AN49" s="199">
        <v>0</v>
      </c>
      <c r="AO49" s="199">
        <v>0</v>
      </c>
      <c r="AP49" s="199">
        <v>0</v>
      </c>
      <c r="AQ49" s="199">
        <v>26561</v>
      </c>
      <c r="AR49" s="200">
        <v>3.5745305479940821E-2</v>
      </c>
      <c r="AS49" s="201">
        <v>47493.978112675453</v>
      </c>
    </row>
    <row r="50" spans="1:45" x14ac:dyDescent="0.25">
      <c r="A50" s="187" t="s">
        <v>171</v>
      </c>
      <c r="B50" s="184" t="s">
        <v>174</v>
      </c>
      <c r="C50" s="182">
        <v>3787</v>
      </c>
      <c r="D50" s="182">
        <v>8347</v>
      </c>
      <c r="E50" s="182" t="s">
        <v>390</v>
      </c>
      <c r="F50" s="217" t="s">
        <v>381</v>
      </c>
      <c r="G50" s="182">
        <v>0</v>
      </c>
      <c r="H50" s="182" t="s">
        <v>173</v>
      </c>
      <c r="I50" s="182" t="s">
        <v>382</v>
      </c>
      <c r="J50" s="222">
        <v>1628.5260000000001</v>
      </c>
      <c r="K50" s="182">
        <v>1446.9690000000001</v>
      </c>
      <c r="L50" s="183">
        <v>3075.4949999999999</v>
      </c>
      <c r="M50" s="183">
        <v>0</v>
      </c>
      <c r="N50" s="183">
        <v>0</v>
      </c>
      <c r="O50" s="183">
        <v>3075.4949999999999</v>
      </c>
      <c r="P50" s="183">
        <v>1628.5260000000001</v>
      </c>
      <c r="Q50" s="183">
        <v>1446.9690000000001</v>
      </c>
      <c r="R50" s="183">
        <v>382.08846052284127</v>
      </c>
      <c r="S50" s="196">
        <v>0.52951671194393102</v>
      </c>
      <c r="T50" s="197" t="s">
        <v>121</v>
      </c>
      <c r="U50" s="197" t="s">
        <v>385</v>
      </c>
      <c r="V50" s="197">
        <v>4</v>
      </c>
      <c r="W50" s="198">
        <v>766867.42418882204</v>
      </c>
      <c r="X50" s="198">
        <v>660276.29382364184</v>
      </c>
      <c r="Y50" s="198">
        <v>106591.13036518019</v>
      </c>
      <c r="Z50" s="198">
        <v>91.873418496324675</v>
      </c>
      <c r="AA50" s="199">
        <v>31678.084620725847</v>
      </c>
      <c r="AB50" s="199">
        <v>63746.875142261815</v>
      </c>
      <c r="AC50" s="199">
        <v>0</v>
      </c>
      <c r="AD50" s="199">
        <v>259917.75419280512</v>
      </c>
      <c r="AE50" s="199">
        <v>239931.09206588147</v>
      </c>
      <c r="AF50" s="199">
        <v>65279.560488969335</v>
      </c>
      <c r="AG50" s="199">
        <v>64053.037081808478</v>
      </c>
      <c r="AH50" s="199">
        <v>876279.93018727819</v>
      </c>
      <c r="AI50" s="199">
        <v>876279.93018727819</v>
      </c>
      <c r="AJ50" s="199">
        <v>0</v>
      </c>
      <c r="AK50" s="199">
        <v>0</v>
      </c>
      <c r="AL50" s="199">
        <v>0</v>
      </c>
      <c r="AM50" s="199">
        <v>0</v>
      </c>
      <c r="AN50" s="199">
        <v>0</v>
      </c>
      <c r="AO50" s="199">
        <v>0</v>
      </c>
      <c r="AP50" s="199">
        <v>0</v>
      </c>
      <c r="AQ50" s="199">
        <v>36882.37583184</v>
      </c>
      <c r="AR50" s="200">
        <v>2.5999999999999999E-2</v>
      </c>
      <c r="AS50" s="201">
        <v>65279.560488969335</v>
      </c>
    </row>
    <row r="51" spans="1:45" x14ac:dyDescent="0.25">
      <c r="A51" s="187" t="s">
        <v>171</v>
      </c>
      <c r="B51" s="184" t="s">
        <v>175</v>
      </c>
      <c r="C51" s="182">
        <v>3912</v>
      </c>
      <c r="D51" s="182">
        <v>7083</v>
      </c>
      <c r="E51" s="182" t="s">
        <v>390</v>
      </c>
      <c r="F51" s="217" t="s">
        <v>381</v>
      </c>
      <c r="G51" s="182">
        <v>0</v>
      </c>
      <c r="H51" s="182" t="s">
        <v>173</v>
      </c>
      <c r="I51" s="182" t="s">
        <v>382</v>
      </c>
      <c r="J51" s="222">
        <v>1532.58</v>
      </c>
      <c r="K51" s="182">
        <v>1228.4090000000001</v>
      </c>
      <c r="L51" s="183">
        <v>2760.989</v>
      </c>
      <c r="M51" s="183">
        <v>5.3620000000000001</v>
      </c>
      <c r="N51" s="183">
        <v>0</v>
      </c>
      <c r="O51" s="183">
        <v>2755.627</v>
      </c>
      <c r="P51" s="183">
        <v>1527.2179999999998</v>
      </c>
      <c r="Q51" s="183">
        <v>1228.4090000000001</v>
      </c>
      <c r="R51" s="183">
        <v>314.01048057259715</v>
      </c>
      <c r="S51" s="196">
        <v>0.55508370370182569</v>
      </c>
      <c r="T51" s="197" t="s">
        <v>121</v>
      </c>
      <c r="U51" s="197" t="s">
        <v>385</v>
      </c>
      <c r="V51" s="197">
        <v>5</v>
      </c>
      <c r="W51" s="198">
        <v>858331.34631418251</v>
      </c>
      <c r="X51" s="198">
        <v>734817.66062260955</v>
      </c>
      <c r="Y51" s="198">
        <v>123513.68569157296</v>
      </c>
      <c r="Z51" s="198">
        <v>121.18189274519024</v>
      </c>
      <c r="AA51" s="199">
        <v>19473.042245742163</v>
      </c>
      <c r="AB51" s="199">
        <v>71178.488073771077</v>
      </c>
      <c r="AC51" s="199">
        <v>0</v>
      </c>
      <c r="AD51" s="199">
        <v>274583.66891484032</v>
      </c>
      <c r="AE51" s="199">
        <v>226832.12895766468</v>
      </c>
      <c r="AF51" s="199">
        <v>66884.118518929667</v>
      </c>
      <c r="AG51" s="199">
        <v>65959.980915283712</v>
      </c>
      <c r="AH51" s="199">
        <v>848454.66062260955</v>
      </c>
      <c r="AI51" s="199">
        <v>848454.66062260955</v>
      </c>
      <c r="AJ51" s="199">
        <v>0</v>
      </c>
      <c r="AK51" s="199">
        <v>0</v>
      </c>
      <c r="AL51" s="199">
        <v>0</v>
      </c>
      <c r="AM51" s="199">
        <v>0</v>
      </c>
      <c r="AN51" s="199">
        <v>0</v>
      </c>
      <c r="AO51" s="199">
        <v>0</v>
      </c>
      <c r="AP51" s="199">
        <v>0</v>
      </c>
      <c r="AQ51" s="199">
        <v>108431.2385024</v>
      </c>
      <c r="AR51" s="200">
        <v>3.3599999999999998E-2</v>
      </c>
      <c r="AS51" s="201">
        <v>66884.118518929667</v>
      </c>
    </row>
    <row r="52" spans="1:45" x14ac:dyDescent="0.25">
      <c r="A52" s="187" t="s">
        <v>171</v>
      </c>
      <c r="B52" s="184" t="s">
        <v>176</v>
      </c>
      <c r="C52" s="182">
        <v>4579</v>
      </c>
      <c r="D52" s="182">
        <v>8394</v>
      </c>
      <c r="E52" s="182" t="s">
        <v>390</v>
      </c>
      <c r="F52" s="217" t="s">
        <v>381</v>
      </c>
      <c r="G52" s="182">
        <v>0</v>
      </c>
      <c r="H52" s="182" t="s">
        <v>173</v>
      </c>
      <c r="I52" s="182" t="s">
        <v>382</v>
      </c>
      <c r="J52" s="222">
        <v>1913.482</v>
      </c>
      <c r="K52" s="182">
        <v>838.28399999999999</v>
      </c>
      <c r="L52" s="183">
        <v>2751.7660000000001</v>
      </c>
      <c r="M52" s="183">
        <v>0</v>
      </c>
      <c r="N52" s="183">
        <v>0</v>
      </c>
      <c r="O52" s="183">
        <v>2751.7660000000001</v>
      </c>
      <c r="P52" s="183">
        <v>1913.482</v>
      </c>
      <c r="Q52" s="183">
        <v>838.28399999999999</v>
      </c>
      <c r="R52" s="183">
        <v>183.07141297226468</v>
      </c>
      <c r="S52" s="196">
        <v>0.69536508554869847</v>
      </c>
      <c r="T52" s="197" t="s">
        <v>121</v>
      </c>
      <c r="U52" s="197" t="s">
        <v>385</v>
      </c>
      <c r="V52" s="197">
        <v>6</v>
      </c>
      <c r="W52" s="198">
        <v>765164.63320875668</v>
      </c>
      <c r="X52" s="198">
        <v>629136.63816765323</v>
      </c>
      <c r="Y52" s="198">
        <v>136027.99504110342</v>
      </c>
      <c r="Z52" s="198">
        <v>91.156139291012238</v>
      </c>
      <c r="AA52" s="199">
        <v>877.04324163172487</v>
      </c>
      <c r="AB52" s="199">
        <v>86556.418290563903</v>
      </c>
      <c r="AC52" s="199">
        <v>0</v>
      </c>
      <c r="AD52" s="199">
        <v>306922.46991890145</v>
      </c>
      <c r="AE52" s="199">
        <v>224091.44297328428</v>
      </c>
      <c r="AF52" s="199">
        <v>64135.092582611425</v>
      </c>
      <c r="AG52" s="199">
        <v>76292.476675524536</v>
      </c>
      <c r="AH52" s="199">
        <v>775955.54371510656</v>
      </c>
      <c r="AI52" s="199">
        <v>775955.54371510656</v>
      </c>
      <c r="AJ52" s="199">
        <v>0</v>
      </c>
      <c r="AK52" s="199">
        <v>45065.403843757449</v>
      </c>
      <c r="AL52" s="199">
        <v>0</v>
      </c>
      <c r="AM52" s="199">
        <v>0</v>
      </c>
      <c r="AN52" s="199">
        <v>0</v>
      </c>
      <c r="AO52" s="199">
        <v>0</v>
      </c>
      <c r="AP52" s="199">
        <v>0</v>
      </c>
      <c r="AQ52" s="199">
        <v>34335.721117214882</v>
      </c>
      <c r="AR52" s="200">
        <v>4.2847692501835025E-2</v>
      </c>
      <c r="AS52" s="201">
        <v>64135.092582611425</v>
      </c>
    </row>
    <row r="53" spans="1:45" x14ac:dyDescent="0.25">
      <c r="A53" s="187" t="s">
        <v>171</v>
      </c>
      <c r="B53" s="184" t="s">
        <v>177</v>
      </c>
      <c r="C53" s="182">
        <v>15268</v>
      </c>
      <c r="D53" s="182">
        <v>22373</v>
      </c>
      <c r="E53" s="182" t="s">
        <v>391</v>
      </c>
      <c r="F53" s="217" t="s">
        <v>381</v>
      </c>
      <c r="G53" s="182">
        <v>0</v>
      </c>
      <c r="H53" s="182" t="s">
        <v>173</v>
      </c>
      <c r="I53" s="182" t="s">
        <v>382</v>
      </c>
      <c r="J53" s="222">
        <v>6189.3519999999999</v>
      </c>
      <c r="K53" s="182">
        <v>3873.7109999999998</v>
      </c>
      <c r="L53" s="183">
        <v>10063.063</v>
      </c>
      <c r="M53" s="183">
        <v>1358.9880000000001</v>
      </c>
      <c r="N53" s="183">
        <v>0</v>
      </c>
      <c r="O53" s="183">
        <v>8704.0750000000007</v>
      </c>
      <c r="P53" s="183">
        <v>4830.3639999999996</v>
      </c>
      <c r="Q53" s="183">
        <v>3873.7109999999998</v>
      </c>
      <c r="R53" s="183">
        <v>253.71436992402411</v>
      </c>
      <c r="S53" s="196">
        <v>0.61505646938710412</v>
      </c>
      <c r="T53" s="197" t="s">
        <v>121</v>
      </c>
      <c r="U53" s="197" t="s">
        <v>384</v>
      </c>
      <c r="V53" s="197">
        <v>6</v>
      </c>
      <c r="W53" s="198">
        <v>2358442.4249999449</v>
      </c>
      <c r="X53" s="198">
        <v>1963309.3182152226</v>
      </c>
      <c r="Y53" s="198">
        <v>395133.1067847223</v>
      </c>
      <c r="Z53" s="198">
        <v>105.41467058507777</v>
      </c>
      <c r="AA53" s="199">
        <v>99892.502903896093</v>
      </c>
      <c r="AB53" s="199">
        <v>252003.80712258257</v>
      </c>
      <c r="AC53" s="199">
        <v>0</v>
      </c>
      <c r="AD53" s="199">
        <v>985368.75867924746</v>
      </c>
      <c r="AE53" s="199">
        <v>762955.60600581649</v>
      </c>
      <c r="AF53" s="199">
        <v>236248.54681076243</v>
      </c>
      <c r="AG53" s="199">
        <v>247218.88838237216</v>
      </c>
      <c r="AH53" s="199">
        <v>2542762.3182152226</v>
      </c>
      <c r="AI53" s="199">
        <v>2542762.3182152226</v>
      </c>
      <c r="AJ53" s="199">
        <v>0</v>
      </c>
      <c r="AK53" s="199">
        <v>47922.261411200001</v>
      </c>
      <c r="AL53" s="199">
        <v>0</v>
      </c>
      <c r="AM53" s="199">
        <v>0</v>
      </c>
      <c r="AN53" s="199">
        <v>0</v>
      </c>
      <c r="AO53" s="199">
        <v>0</v>
      </c>
      <c r="AP53" s="199">
        <v>0</v>
      </c>
      <c r="AQ53" s="199">
        <v>168851.29395200001</v>
      </c>
      <c r="AR53" s="200">
        <v>4.0731084776009903E-2</v>
      </c>
      <c r="AS53" s="201">
        <v>236248.54681076243</v>
      </c>
    </row>
    <row r="54" spans="1:45" ht="45" x14ac:dyDescent="0.25">
      <c r="A54" s="187" t="s">
        <v>171</v>
      </c>
      <c r="B54" s="184" t="s">
        <v>178</v>
      </c>
      <c r="C54" s="182">
        <v>10363</v>
      </c>
      <c r="D54" s="182">
        <v>18412</v>
      </c>
      <c r="E54" s="182" t="s">
        <v>391</v>
      </c>
      <c r="F54" s="217" t="s">
        <v>386</v>
      </c>
      <c r="G54" s="182">
        <v>0</v>
      </c>
      <c r="H54" s="182" t="s">
        <v>173</v>
      </c>
      <c r="I54" s="182" t="s">
        <v>382</v>
      </c>
      <c r="J54" s="222">
        <v>4875.5240000000003</v>
      </c>
      <c r="K54" s="182">
        <v>2019.1120000000001</v>
      </c>
      <c r="L54" s="183">
        <v>6894.6360000000004</v>
      </c>
      <c r="M54" s="183">
        <v>0.21</v>
      </c>
      <c r="N54" s="183">
        <v>0</v>
      </c>
      <c r="O54" s="183">
        <v>6894.4260000000004</v>
      </c>
      <c r="P54" s="183">
        <v>4875.3140000000003</v>
      </c>
      <c r="Q54" s="183">
        <v>2019.1120000000001</v>
      </c>
      <c r="R54" s="183">
        <v>194.83856026247227</v>
      </c>
      <c r="S54" s="196">
        <v>0.70714741140794091</v>
      </c>
      <c r="T54" s="197" t="s">
        <v>121</v>
      </c>
      <c r="U54" s="197" t="s">
        <v>385</v>
      </c>
      <c r="V54" s="197">
        <v>7</v>
      </c>
      <c r="W54" s="198">
        <v>2582510.5159691945</v>
      </c>
      <c r="X54" s="198">
        <v>2582510.5159691945</v>
      </c>
      <c r="Y54" s="198">
        <v>0</v>
      </c>
      <c r="Z54" s="198">
        <v>140.26235693945222</v>
      </c>
      <c r="AA54" s="199">
        <v>186714.75673795873</v>
      </c>
      <c r="AB54" s="199">
        <v>175105.99461962376</v>
      </c>
      <c r="AC54" s="199">
        <v>0</v>
      </c>
      <c r="AD54" s="199">
        <v>863995.55746710405</v>
      </c>
      <c r="AE54" s="199">
        <v>623876.63188450621</v>
      </c>
      <c r="AF54" s="199">
        <v>170595.99566802266</v>
      </c>
      <c r="AG54" s="199">
        <v>189388.16191297863</v>
      </c>
      <c r="AH54" s="199">
        <v>2884227.3409165898</v>
      </c>
      <c r="AI54" s="199">
        <v>2884227.3409165898</v>
      </c>
      <c r="AJ54" s="199">
        <v>0</v>
      </c>
      <c r="AK54" s="199">
        <v>0</v>
      </c>
      <c r="AL54" s="199">
        <v>0</v>
      </c>
      <c r="AM54" s="199">
        <v>0</v>
      </c>
      <c r="AN54" s="199">
        <v>0</v>
      </c>
      <c r="AO54" s="199">
        <v>0</v>
      </c>
      <c r="AP54" s="199">
        <v>0</v>
      </c>
      <c r="AQ54" s="199">
        <v>0</v>
      </c>
      <c r="AR54" s="200">
        <v>4.7544304282440622E-2</v>
      </c>
      <c r="AS54" s="201">
        <v>170595.99566802266</v>
      </c>
    </row>
    <row r="55" spans="1:45" x14ac:dyDescent="0.25">
      <c r="A55" s="187" t="s">
        <v>171</v>
      </c>
      <c r="B55" s="184" t="s">
        <v>179</v>
      </c>
      <c r="C55" s="182">
        <v>6197</v>
      </c>
      <c r="D55" s="182">
        <v>13914</v>
      </c>
      <c r="E55" s="182" t="s">
        <v>391</v>
      </c>
      <c r="F55" s="217" t="s">
        <v>387</v>
      </c>
      <c r="G55" s="182">
        <v>0</v>
      </c>
      <c r="H55" s="182" t="s">
        <v>173</v>
      </c>
      <c r="I55" s="182" t="s">
        <v>382</v>
      </c>
      <c r="J55" s="222">
        <v>5402.8689999999997</v>
      </c>
      <c r="K55" s="182">
        <v>444.79599999999999</v>
      </c>
      <c r="L55" s="183">
        <v>5847.665</v>
      </c>
      <c r="M55" s="183">
        <v>80.87</v>
      </c>
      <c r="N55" s="183">
        <v>0</v>
      </c>
      <c r="O55" s="183">
        <v>5766.7950000000001</v>
      </c>
      <c r="P55" s="183">
        <v>5321.9989999999998</v>
      </c>
      <c r="Q55" s="183">
        <v>444.79599999999999</v>
      </c>
      <c r="R55" s="183">
        <v>71.776020655155719</v>
      </c>
      <c r="S55" s="196">
        <v>0.9239361351924229</v>
      </c>
      <c r="T55" s="197" t="s">
        <v>121</v>
      </c>
      <c r="U55" s="197" t="s">
        <v>385</v>
      </c>
      <c r="V55" s="197">
        <v>8</v>
      </c>
      <c r="W55" s="198">
        <v>1187881.1509574908</v>
      </c>
      <c r="X55" s="198">
        <v>984812.16751045082</v>
      </c>
      <c r="Y55" s="198">
        <v>203068.98344704002</v>
      </c>
      <c r="Z55" s="198">
        <v>85.373088325247295</v>
      </c>
      <c r="AA55" s="199">
        <v>20570.22875501138</v>
      </c>
      <c r="AB55" s="199">
        <v>100015.26245402252</v>
      </c>
      <c r="AC55" s="199">
        <v>0</v>
      </c>
      <c r="AD55" s="199">
        <v>469750.10231682129</v>
      </c>
      <c r="AE55" s="199">
        <v>545542.29665088025</v>
      </c>
      <c r="AF55" s="199">
        <v>92487.480271960521</v>
      </c>
      <c r="AG55" s="199">
        <v>120202.59412560333</v>
      </c>
      <c r="AH55" s="199">
        <v>1285540.1675104508</v>
      </c>
      <c r="AI55" s="199">
        <v>1285540.1675104508</v>
      </c>
      <c r="AJ55" s="199">
        <v>0</v>
      </c>
      <c r="AK55" s="199">
        <v>2728.7017260800003</v>
      </c>
      <c r="AL55" s="199">
        <v>1443.9392</v>
      </c>
      <c r="AM55" s="199">
        <v>0</v>
      </c>
      <c r="AN55" s="199">
        <v>12307.43737344</v>
      </c>
      <c r="AO55" s="199">
        <v>0</v>
      </c>
      <c r="AP55" s="199">
        <v>0</v>
      </c>
      <c r="AQ55" s="199">
        <v>144035.67754752</v>
      </c>
      <c r="AR55" s="200">
        <v>5.1760087950664016E-2</v>
      </c>
      <c r="AS55" s="201">
        <v>92487.480271960521</v>
      </c>
    </row>
    <row r="56" spans="1:45" x14ac:dyDescent="0.25">
      <c r="A56" s="187" t="s">
        <v>171</v>
      </c>
      <c r="B56" s="184" t="s">
        <v>180</v>
      </c>
      <c r="C56" s="182">
        <v>4176</v>
      </c>
      <c r="D56" s="182">
        <v>7451</v>
      </c>
      <c r="E56" s="182" t="s">
        <v>390</v>
      </c>
      <c r="F56" s="217" t="s">
        <v>381</v>
      </c>
      <c r="G56" s="182">
        <v>0</v>
      </c>
      <c r="H56" s="182" t="s">
        <v>173</v>
      </c>
      <c r="I56" s="182" t="s">
        <v>382</v>
      </c>
      <c r="J56" s="222">
        <v>1416.671</v>
      </c>
      <c r="K56" s="182">
        <v>1591.126</v>
      </c>
      <c r="L56" s="183">
        <v>3007.797</v>
      </c>
      <c r="M56" s="183">
        <v>0.105</v>
      </c>
      <c r="N56" s="183">
        <v>0</v>
      </c>
      <c r="O56" s="183">
        <v>3007.692</v>
      </c>
      <c r="P56" s="183">
        <v>1416.566</v>
      </c>
      <c r="Q56" s="183">
        <v>1591.126</v>
      </c>
      <c r="R56" s="183">
        <v>381.01676245210729</v>
      </c>
      <c r="S56" s="196">
        <v>0.47099953886515616</v>
      </c>
      <c r="T56" s="197" t="s">
        <v>121</v>
      </c>
      <c r="U56" s="197" t="s">
        <v>384</v>
      </c>
      <c r="V56" s="197">
        <v>3</v>
      </c>
      <c r="W56" s="198">
        <v>873209.911533757</v>
      </c>
      <c r="X56" s="198">
        <v>694951.8232447973</v>
      </c>
      <c r="Y56" s="198">
        <v>178258.08828895973</v>
      </c>
      <c r="Z56" s="198">
        <v>117.19365340675841</v>
      </c>
      <c r="AA56" s="199">
        <v>1315.5648624475878</v>
      </c>
      <c r="AB56" s="199">
        <v>71240.869829461357</v>
      </c>
      <c r="AC56" s="199">
        <v>0</v>
      </c>
      <c r="AD56" s="199">
        <v>261007.86594435971</v>
      </c>
      <c r="AE56" s="199">
        <v>274876.54827978951</v>
      </c>
      <c r="AF56" s="199">
        <v>68202.079444239702</v>
      </c>
      <c r="AG56" s="199">
        <v>67343.617363805271</v>
      </c>
      <c r="AH56" s="199">
        <v>909951.8232447973</v>
      </c>
      <c r="AI56" s="199">
        <v>909951.8232447973</v>
      </c>
      <c r="AJ56" s="199">
        <v>0</v>
      </c>
      <c r="AK56" s="199">
        <v>32604.351788799999</v>
      </c>
      <c r="AL56" s="199">
        <v>0</v>
      </c>
      <c r="AM56" s="199">
        <v>0</v>
      </c>
      <c r="AN56" s="199">
        <v>0</v>
      </c>
      <c r="AO56" s="199">
        <v>0</v>
      </c>
      <c r="AP56" s="199">
        <v>0</v>
      </c>
      <c r="AQ56" s="199">
        <v>18650.064238079998</v>
      </c>
      <c r="AR56" s="200">
        <v>3.3110000000000001E-2</v>
      </c>
      <c r="AS56" s="201">
        <v>68202.079444239702</v>
      </c>
    </row>
    <row r="57" spans="1:45" x14ac:dyDescent="0.25">
      <c r="A57" s="187" t="s">
        <v>171</v>
      </c>
      <c r="B57" s="184" t="s">
        <v>181</v>
      </c>
      <c r="C57" s="182">
        <v>3923</v>
      </c>
      <c r="D57" s="182">
        <v>10532</v>
      </c>
      <c r="E57" s="182" t="s">
        <v>390</v>
      </c>
      <c r="F57" s="217" t="s">
        <v>381</v>
      </c>
      <c r="G57" s="182">
        <v>0</v>
      </c>
      <c r="H57" s="182" t="s">
        <v>173</v>
      </c>
      <c r="I57" s="182" t="s">
        <v>382</v>
      </c>
      <c r="J57" s="222">
        <v>1342.883</v>
      </c>
      <c r="K57" s="182">
        <v>2140.6860000000001</v>
      </c>
      <c r="L57" s="183">
        <v>3483.5690000000004</v>
      </c>
      <c r="M57" s="183">
        <v>0</v>
      </c>
      <c r="N57" s="183">
        <v>0</v>
      </c>
      <c r="O57" s="183">
        <v>3483.5690000000004</v>
      </c>
      <c r="P57" s="183">
        <v>1342.883</v>
      </c>
      <c r="Q57" s="183">
        <v>2140.6860000000001</v>
      </c>
      <c r="R57" s="183">
        <v>545.67575834820286</v>
      </c>
      <c r="S57" s="196">
        <v>0.38549057015951166</v>
      </c>
      <c r="T57" s="197" t="s">
        <v>121</v>
      </c>
      <c r="U57" s="197" t="s">
        <v>384</v>
      </c>
      <c r="V57" s="197">
        <v>2</v>
      </c>
      <c r="W57" s="198">
        <v>1100863.8108795641</v>
      </c>
      <c r="X57" s="198">
        <v>876651.38328479649</v>
      </c>
      <c r="Y57" s="198">
        <v>224212.42759476765</v>
      </c>
      <c r="Z57" s="198">
        <v>104.52561819973074</v>
      </c>
      <c r="AA57" s="199">
        <v>3069.6513457110377</v>
      </c>
      <c r="AB57" s="199">
        <v>68317.566931221168</v>
      </c>
      <c r="AC57" s="199">
        <v>0</v>
      </c>
      <c r="AD57" s="199">
        <v>212907.86697192997</v>
      </c>
      <c r="AE57" s="199">
        <v>307334.402133219</v>
      </c>
      <c r="AF57" s="199">
        <v>62119.898236342677</v>
      </c>
      <c r="AG57" s="199">
        <v>56920.244569196846</v>
      </c>
      <c r="AH57" s="199">
        <v>1186086.3832847965</v>
      </c>
      <c r="AI57" s="199">
        <v>1186086.3832847965</v>
      </c>
      <c r="AJ57" s="199">
        <v>0</v>
      </c>
      <c r="AK57" s="199">
        <v>51794.362196544003</v>
      </c>
      <c r="AL57" s="199">
        <v>0</v>
      </c>
      <c r="AM57" s="199">
        <v>0</v>
      </c>
      <c r="AN57" s="199">
        <v>0</v>
      </c>
      <c r="AO57" s="199">
        <v>0</v>
      </c>
      <c r="AP57" s="199">
        <v>0</v>
      </c>
      <c r="AQ57" s="199">
        <v>22076.497850880001</v>
      </c>
      <c r="AR57" s="200">
        <v>3.3110000000000001E-2</v>
      </c>
      <c r="AS57" s="201">
        <v>62119.898236342677</v>
      </c>
    </row>
    <row r="58" spans="1:45" x14ac:dyDescent="0.25">
      <c r="A58" s="187" t="s">
        <v>171</v>
      </c>
      <c r="B58" s="184" t="s">
        <v>182</v>
      </c>
      <c r="C58" s="182">
        <v>1781</v>
      </c>
      <c r="D58" s="182">
        <v>4255</v>
      </c>
      <c r="E58" s="182" t="s">
        <v>390</v>
      </c>
      <c r="F58" s="217" t="s">
        <v>381</v>
      </c>
      <c r="G58" s="182">
        <v>0</v>
      </c>
      <c r="H58" s="182" t="s">
        <v>173</v>
      </c>
      <c r="I58" s="182" t="s">
        <v>382</v>
      </c>
      <c r="J58" s="222">
        <v>854.05600000000004</v>
      </c>
      <c r="K58" s="182">
        <v>854.13800000000003</v>
      </c>
      <c r="L58" s="183">
        <v>1708.194</v>
      </c>
      <c r="M58" s="183">
        <v>105.68</v>
      </c>
      <c r="N58" s="183">
        <v>0</v>
      </c>
      <c r="O58" s="183">
        <v>1602.5139999999999</v>
      </c>
      <c r="P58" s="183">
        <v>748.37599999999998</v>
      </c>
      <c r="Q58" s="183">
        <v>854.13800000000003</v>
      </c>
      <c r="R58" s="183">
        <v>479.58338012352613</v>
      </c>
      <c r="S58" s="196">
        <v>0.49997599804237697</v>
      </c>
      <c r="T58" s="197" t="s">
        <v>121</v>
      </c>
      <c r="U58" s="197" t="s">
        <v>384</v>
      </c>
      <c r="V58" s="197">
        <v>3</v>
      </c>
      <c r="W58" s="198">
        <v>407306.15727962786</v>
      </c>
      <c r="X58" s="198">
        <v>344156.78068329807</v>
      </c>
      <c r="Y58" s="198">
        <v>63149.376596329821</v>
      </c>
      <c r="Z58" s="198">
        <v>95.724126270182808</v>
      </c>
      <c r="AA58" s="199">
        <v>21328.994398849423</v>
      </c>
      <c r="AB58" s="199">
        <v>29857.473695260978</v>
      </c>
      <c r="AC58" s="199">
        <v>0</v>
      </c>
      <c r="AD58" s="199">
        <v>107728.33705287828</v>
      </c>
      <c r="AE58" s="199">
        <v>124157.12412066448</v>
      </c>
      <c r="AF58" s="199">
        <v>28985.14031473545</v>
      </c>
      <c r="AG58" s="199">
        <v>27633.355705449023</v>
      </c>
      <c r="AH58" s="199">
        <v>440893.78068329807</v>
      </c>
      <c r="AI58" s="199">
        <v>440893.78068329807</v>
      </c>
      <c r="AJ58" s="199">
        <v>0</v>
      </c>
      <c r="AK58" s="199">
        <v>0</v>
      </c>
      <c r="AL58" s="199">
        <v>0</v>
      </c>
      <c r="AM58" s="199">
        <v>0</v>
      </c>
      <c r="AN58" s="199">
        <v>56.848000000000006</v>
      </c>
      <c r="AO58" s="199">
        <v>0</v>
      </c>
      <c r="AP58" s="199">
        <v>0</v>
      </c>
      <c r="AQ58" s="199">
        <v>54164.774400000002</v>
      </c>
      <c r="AR58" s="200">
        <v>3.3360000000000001E-2</v>
      </c>
      <c r="AS58" s="201">
        <v>28985.14031473545</v>
      </c>
    </row>
    <row r="59" spans="1:45" ht="45" x14ac:dyDescent="0.25">
      <c r="A59" s="187" t="s">
        <v>171</v>
      </c>
      <c r="B59" s="184" t="s">
        <v>183</v>
      </c>
      <c r="C59" s="182">
        <v>4400</v>
      </c>
      <c r="D59" s="182">
        <v>7334</v>
      </c>
      <c r="E59" s="182" t="s">
        <v>390</v>
      </c>
      <c r="F59" s="217" t="s">
        <v>386</v>
      </c>
      <c r="G59" s="182">
        <v>0</v>
      </c>
      <c r="H59" s="182" t="s">
        <v>173</v>
      </c>
      <c r="I59" s="182" t="s">
        <v>382</v>
      </c>
      <c r="J59" s="222">
        <v>2140.431</v>
      </c>
      <c r="K59" s="182">
        <v>547.49800000000005</v>
      </c>
      <c r="L59" s="183">
        <v>2687.9290000000001</v>
      </c>
      <c r="M59" s="183">
        <v>0</v>
      </c>
      <c r="N59" s="183">
        <v>0</v>
      </c>
      <c r="O59" s="183">
        <v>2687.9290000000001</v>
      </c>
      <c r="P59" s="183">
        <v>2140.431</v>
      </c>
      <c r="Q59" s="183">
        <v>547.49800000000005</v>
      </c>
      <c r="R59" s="183">
        <v>124.43136363636364</v>
      </c>
      <c r="S59" s="196">
        <v>0.79631232819021636</v>
      </c>
      <c r="T59" s="197" t="s">
        <v>121</v>
      </c>
      <c r="U59" s="197" t="s">
        <v>384</v>
      </c>
      <c r="V59" s="197">
        <v>8</v>
      </c>
      <c r="W59" s="198">
        <v>703906.81852532853</v>
      </c>
      <c r="X59" s="198">
        <v>703906.81852532853</v>
      </c>
      <c r="Y59" s="198">
        <v>0</v>
      </c>
      <c r="Z59" s="198">
        <v>95.978568110898351</v>
      </c>
      <c r="AA59" s="199">
        <v>22263.876133420992</v>
      </c>
      <c r="AB59" s="199">
        <v>68816.06146222305</v>
      </c>
      <c r="AC59" s="199">
        <v>0</v>
      </c>
      <c r="AD59" s="199">
        <v>302334.42810329527</v>
      </c>
      <c r="AE59" s="199">
        <v>248751.62764511519</v>
      </c>
      <c r="AF59" s="199">
        <v>73565.298512351088</v>
      </c>
      <c r="AG59" s="199">
        <v>71245.5480443087</v>
      </c>
      <c r="AH59" s="199">
        <v>778405.38128873729</v>
      </c>
      <c r="AI59" s="199">
        <v>806855.38128873729</v>
      </c>
      <c r="AJ59" s="199">
        <v>-28450</v>
      </c>
      <c r="AK59" s="199">
        <v>0</v>
      </c>
      <c r="AL59" s="199">
        <v>0</v>
      </c>
      <c r="AM59" s="199">
        <v>0</v>
      </c>
      <c r="AN59" s="199">
        <v>0</v>
      </c>
      <c r="AO59" s="199">
        <v>0</v>
      </c>
      <c r="AP59" s="199">
        <v>0</v>
      </c>
      <c r="AQ59" s="199">
        <v>0</v>
      </c>
      <c r="AR59" s="200">
        <v>3.4999999999999996E-2</v>
      </c>
      <c r="AS59" s="201">
        <v>73565.298512351088</v>
      </c>
    </row>
    <row r="60" spans="1:45" x14ac:dyDescent="0.25">
      <c r="A60" s="187" t="s">
        <v>171</v>
      </c>
      <c r="B60" s="184" t="s">
        <v>184</v>
      </c>
      <c r="C60" s="182">
        <v>3429</v>
      </c>
      <c r="D60" s="182">
        <v>5360</v>
      </c>
      <c r="E60" s="182" t="s">
        <v>390</v>
      </c>
      <c r="F60" s="217" t="s">
        <v>381</v>
      </c>
      <c r="G60" s="182">
        <v>0</v>
      </c>
      <c r="H60" s="182" t="s">
        <v>173</v>
      </c>
      <c r="I60" s="182" t="s">
        <v>382</v>
      </c>
      <c r="J60" s="222">
        <v>1418.0650000000001</v>
      </c>
      <c r="K60" s="182">
        <v>807.02</v>
      </c>
      <c r="L60" s="183">
        <v>2225.085</v>
      </c>
      <c r="M60" s="183">
        <v>143.19300000000001</v>
      </c>
      <c r="N60" s="183">
        <v>0.01</v>
      </c>
      <c r="O60" s="183">
        <v>2081.8819999999996</v>
      </c>
      <c r="P60" s="183">
        <v>1274.8720000000001</v>
      </c>
      <c r="Q60" s="183">
        <v>807.01</v>
      </c>
      <c r="R60" s="183">
        <v>235.35141440653251</v>
      </c>
      <c r="S60" s="196">
        <v>0.63730823766283085</v>
      </c>
      <c r="T60" s="197" t="s">
        <v>121</v>
      </c>
      <c r="U60" s="197" t="s">
        <v>385</v>
      </c>
      <c r="V60" s="197">
        <v>6</v>
      </c>
      <c r="W60" s="198">
        <v>545398.37875747168</v>
      </c>
      <c r="X60" s="198">
        <v>471106.74566431972</v>
      </c>
      <c r="Y60" s="198">
        <v>74291.633093151991</v>
      </c>
      <c r="Z60" s="198">
        <v>101.75342887266262</v>
      </c>
      <c r="AA60" s="199">
        <v>2999.8697116601716</v>
      </c>
      <c r="AB60" s="199">
        <v>53620.595694196345</v>
      </c>
      <c r="AC60" s="199">
        <v>0</v>
      </c>
      <c r="AD60" s="199">
        <v>226382.84954684789</v>
      </c>
      <c r="AE60" s="199">
        <v>174813.33536179157</v>
      </c>
      <c r="AF60" s="199">
        <v>54666.287232639908</v>
      </c>
      <c r="AG60" s="199">
        <v>55520.837273030513</v>
      </c>
      <c r="AH60" s="199">
        <v>626883.74566431972</v>
      </c>
      <c r="AI60" s="199">
        <v>626883.74566431972</v>
      </c>
      <c r="AJ60" s="199">
        <v>0</v>
      </c>
      <c r="AK60" s="199">
        <v>8594.8832287999994</v>
      </c>
      <c r="AL60" s="199">
        <v>0</v>
      </c>
      <c r="AM60" s="199">
        <v>0</v>
      </c>
      <c r="AN60" s="199">
        <v>0</v>
      </c>
      <c r="AO60" s="199">
        <v>0</v>
      </c>
      <c r="AP60" s="199">
        <v>0</v>
      </c>
      <c r="AQ60" s="199">
        <v>36514.170767359996</v>
      </c>
      <c r="AR60" s="200">
        <v>5.9592292006000212E-2</v>
      </c>
      <c r="AS60" s="201">
        <v>54666.287232639908</v>
      </c>
    </row>
    <row r="61" spans="1:45" x14ac:dyDescent="0.25">
      <c r="A61" s="187" t="s">
        <v>171</v>
      </c>
      <c r="B61" s="184" t="s">
        <v>185</v>
      </c>
      <c r="C61" s="182">
        <v>3557</v>
      </c>
      <c r="D61" s="182">
        <v>6562</v>
      </c>
      <c r="E61" s="182" t="s">
        <v>390</v>
      </c>
      <c r="F61" s="217" t="s">
        <v>381</v>
      </c>
      <c r="G61" s="182">
        <v>0</v>
      </c>
      <c r="H61" s="182" t="s">
        <v>173</v>
      </c>
      <c r="I61" s="182" t="s">
        <v>382</v>
      </c>
      <c r="J61" s="222">
        <v>1014.561</v>
      </c>
      <c r="K61" s="182">
        <v>1098.607</v>
      </c>
      <c r="L61" s="183">
        <v>2113.1680000000001</v>
      </c>
      <c r="M61" s="183">
        <v>0.56000000000000005</v>
      </c>
      <c r="N61" s="183">
        <v>0</v>
      </c>
      <c r="O61" s="183">
        <v>2112.6080000000002</v>
      </c>
      <c r="P61" s="183">
        <v>1014.0010000000001</v>
      </c>
      <c r="Q61" s="183">
        <v>1098.607</v>
      </c>
      <c r="R61" s="183">
        <v>308.85774529097552</v>
      </c>
      <c r="S61" s="196">
        <v>0.48011374391435041</v>
      </c>
      <c r="T61" s="197" t="s">
        <v>121</v>
      </c>
      <c r="U61" s="197" t="s">
        <v>384</v>
      </c>
      <c r="V61" s="197">
        <v>3</v>
      </c>
      <c r="W61" s="198">
        <v>747458.09484649077</v>
      </c>
      <c r="X61" s="198">
        <v>642856.43365120399</v>
      </c>
      <c r="Y61" s="198">
        <v>104601.66119528681</v>
      </c>
      <c r="Z61" s="198">
        <v>113.90705499032167</v>
      </c>
      <c r="AA61" s="199">
        <v>9290.506978211246</v>
      </c>
      <c r="AB61" s="199">
        <v>58890.512545660938</v>
      </c>
      <c r="AC61" s="199">
        <v>0</v>
      </c>
      <c r="AD61" s="199">
        <v>151933.95417477193</v>
      </c>
      <c r="AE61" s="199">
        <v>203086.9403114593</v>
      </c>
      <c r="AF61" s="199">
        <v>43062.875317278565</v>
      </c>
      <c r="AG61" s="199">
        <v>41938.720722704369</v>
      </c>
      <c r="AH61" s="199">
        <v>875493.43365120399</v>
      </c>
      <c r="AI61" s="199">
        <v>875493.43365120399</v>
      </c>
      <c r="AJ61" s="199">
        <v>0</v>
      </c>
      <c r="AK61" s="199">
        <v>26150.034521599999</v>
      </c>
      <c r="AL61" s="199">
        <v>0</v>
      </c>
      <c r="AM61" s="199">
        <v>0</v>
      </c>
      <c r="AN61" s="199">
        <v>0</v>
      </c>
      <c r="AO61" s="199">
        <v>0</v>
      </c>
      <c r="AP61" s="199">
        <v>0</v>
      </c>
      <c r="AQ61" s="199">
        <v>23730.20162304</v>
      </c>
      <c r="AR61" s="200">
        <v>3.3110000000000001E-2</v>
      </c>
      <c r="AS61" s="201">
        <v>43062.875317278565</v>
      </c>
    </row>
    <row r="62" spans="1:45" x14ac:dyDescent="0.25">
      <c r="A62" s="187" t="s">
        <v>186</v>
      </c>
      <c r="B62" s="184" t="s">
        <v>187</v>
      </c>
      <c r="C62" s="182">
        <v>3000</v>
      </c>
      <c r="D62" s="182">
        <v>6906</v>
      </c>
      <c r="E62" s="182" t="s">
        <v>390</v>
      </c>
      <c r="F62" s="217" t="s">
        <v>381</v>
      </c>
      <c r="G62" s="182">
        <v>1</v>
      </c>
      <c r="H62" s="182" t="s">
        <v>188</v>
      </c>
      <c r="I62" s="182" t="s">
        <v>388</v>
      </c>
      <c r="J62" s="222">
        <v>1065.9549999999999</v>
      </c>
      <c r="K62" s="182">
        <v>1308.17</v>
      </c>
      <c r="L62" s="183">
        <v>2374.125</v>
      </c>
      <c r="M62" s="183">
        <v>0</v>
      </c>
      <c r="N62" s="183">
        <v>0</v>
      </c>
      <c r="O62" s="183">
        <v>2374.125</v>
      </c>
      <c r="P62" s="183">
        <v>1065.9549999999999</v>
      </c>
      <c r="Q62" s="183">
        <v>1308.17</v>
      </c>
      <c r="R62" s="183">
        <v>436.05666666666667</v>
      </c>
      <c r="S62" s="196">
        <v>0.44898857473806136</v>
      </c>
      <c r="T62" s="197" t="s">
        <v>121</v>
      </c>
      <c r="U62" s="197" t="s">
        <v>384</v>
      </c>
      <c r="V62" s="197">
        <v>3</v>
      </c>
      <c r="W62" s="198">
        <v>847107.56382084673</v>
      </c>
      <c r="X62" s="198">
        <v>640580.34426538809</v>
      </c>
      <c r="Y62" s="198">
        <v>206527.21955545867</v>
      </c>
      <c r="Z62" s="198">
        <v>122.66254906180809</v>
      </c>
      <c r="AA62" s="199">
        <v>48223.347207686027</v>
      </c>
      <c r="AB62" s="199">
        <v>101827.57159575463</v>
      </c>
      <c r="AC62" s="199">
        <v>118988.77780855144</v>
      </c>
      <c r="AD62" s="199">
        <v>223408.18191345449</v>
      </c>
      <c r="AE62" s="199">
        <v>35251.376762586857</v>
      </c>
      <c r="AF62" s="199">
        <v>40614.460911937611</v>
      </c>
      <c r="AG62" s="199">
        <v>89103.831750437617</v>
      </c>
      <c r="AH62" s="199">
        <v>923172.67325339944</v>
      </c>
      <c r="AI62" s="199">
        <v>640580.34426538809</v>
      </c>
      <c r="AJ62" s="199">
        <v>282592.32898801134</v>
      </c>
      <c r="AK62" s="199">
        <v>73266.074587868832</v>
      </c>
      <c r="AL62" s="199">
        <v>0</v>
      </c>
      <c r="AM62" s="199">
        <v>0</v>
      </c>
      <c r="AN62" s="199">
        <v>0</v>
      </c>
      <c r="AO62" s="199">
        <v>0</v>
      </c>
      <c r="AP62" s="199">
        <v>0</v>
      </c>
      <c r="AQ62" s="199">
        <v>27238.246994387766</v>
      </c>
      <c r="AR62" s="200">
        <v>2.351E-2</v>
      </c>
      <c r="AS62" s="201">
        <v>40614.460911937611</v>
      </c>
    </row>
    <row r="63" spans="1:45" x14ac:dyDescent="0.25">
      <c r="A63" s="187" t="s">
        <v>186</v>
      </c>
      <c r="B63" s="184" t="s">
        <v>189</v>
      </c>
      <c r="C63" s="182">
        <v>1178</v>
      </c>
      <c r="D63" s="182">
        <v>3402</v>
      </c>
      <c r="E63" s="182" t="s">
        <v>390</v>
      </c>
      <c r="F63" s="217" t="s">
        <v>381</v>
      </c>
      <c r="G63" s="182">
        <v>1</v>
      </c>
      <c r="H63" s="182" t="s">
        <v>188</v>
      </c>
      <c r="I63" s="182" t="s">
        <v>388</v>
      </c>
      <c r="J63" s="222">
        <v>267.13499999999999</v>
      </c>
      <c r="K63" s="182">
        <v>512.67999999999995</v>
      </c>
      <c r="L63" s="183">
        <v>779.81499999999994</v>
      </c>
      <c r="M63" s="183">
        <v>0</v>
      </c>
      <c r="N63" s="183">
        <v>0</v>
      </c>
      <c r="O63" s="183">
        <v>779.81499999999994</v>
      </c>
      <c r="P63" s="183">
        <v>267.13499999999999</v>
      </c>
      <c r="Q63" s="183">
        <v>512.67999999999995</v>
      </c>
      <c r="R63" s="183">
        <v>435.21222410865869</v>
      </c>
      <c r="S63" s="196">
        <v>0.34256201791450536</v>
      </c>
      <c r="T63" s="197" t="s">
        <v>121</v>
      </c>
      <c r="U63" s="197" t="s">
        <v>384</v>
      </c>
      <c r="V63" s="197">
        <v>2</v>
      </c>
      <c r="W63" s="198">
        <v>281735.46249815007</v>
      </c>
      <c r="X63" s="198">
        <v>213425.9240282551</v>
      </c>
      <c r="Y63" s="198">
        <v>68309.538469894964</v>
      </c>
      <c r="Z63" s="198">
        <v>82.814656818974157</v>
      </c>
      <c r="AA63" s="199">
        <v>16766.061623116002</v>
      </c>
      <c r="AB63" s="199">
        <v>43721.037806178603</v>
      </c>
      <c r="AC63" s="199">
        <v>41035.248133782632</v>
      </c>
      <c r="AD63" s="199">
        <v>58545.452505718175</v>
      </c>
      <c r="AE63" s="199">
        <v>8397.5928667373901</v>
      </c>
      <c r="AF63" s="199">
        <v>12888.102903972387</v>
      </c>
      <c r="AG63" s="199">
        <v>37564.663011193712</v>
      </c>
      <c r="AH63" s="199">
        <v>310370.16954102891</v>
      </c>
      <c r="AI63" s="199">
        <v>213425.92402825516</v>
      </c>
      <c r="AJ63" s="199">
        <v>96944.245512773748</v>
      </c>
      <c r="AK63" s="199">
        <v>17100.591687773442</v>
      </c>
      <c r="AL63" s="199">
        <v>0</v>
      </c>
      <c r="AM63" s="199">
        <v>0</v>
      </c>
      <c r="AN63" s="199">
        <v>2214.1727519999999</v>
      </c>
      <c r="AO63" s="199">
        <v>0</v>
      </c>
      <c r="AP63" s="199">
        <v>0</v>
      </c>
      <c r="AQ63" s="199">
        <v>9304.3167078400002</v>
      </c>
      <c r="AR63" s="200">
        <v>2.351E-2</v>
      </c>
      <c r="AS63" s="201">
        <v>12888.102903972387</v>
      </c>
    </row>
    <row r="64" spans="1:45" x14ac:dyDescent="0.25">
      <c r="A64" s="187" t="s">
        <v>186</v>
      </c>
      <c r="B64" s="184" t="s">
        <v>190</v>
      </c>
      <c r="C64" s="182">
        <v>1732</v>
      </c>
      <c r="D64" s="182">
        <v>3759</v>
      </c>
      <c r="E64" s="182" t="s">
        <v>390</v>
      </c>
      <c r="F64" s="217" t="s">
        <v>381</v>
      </c>
      <c r="G64" s="182">
        <v>1</v>
      </c>
      <c r="H64" s="182" t="s">
        <v>188</v>
      </c>
      <c r="I64" s="182" t="s">
        <v>388</v>
      </c>
      <c r="J64" s="222">
        <v>500.82900000000001</v>
      </c>
      <c r="K64" s="182">
        <v>583.79999999999995</v>
      </c>
      <c r="L64" s="183">
        <v>1084.6289999999999</v>
      </c>
      <c r="M64" s="183">
        <v>0</v>
      </c>
      <c r="N64" s="183">
        <v>0</v>
      </c>
      <c r="O64" s="183">
        <v>1084.6289999999999</v>
      </c>
      <c r="P64" s="183">
        <v>500.82900000000001</v>
      </c>
      <c r="Q64" s="183">
        <v>583.79999999999995</v>
      </c>
      <c r="R64" s="183">
        <v>337.06697459584296</v>
      </c>
      <c r="S64" s="196">
        <v>0.4617514375883367</v>
      </c>
      <c r="T64" s="197" t="s">
        <v>121</v>
      </c>
      <c r="U64" s="197" t="s">
        <v>384</v>
      </c>
      <c r="V64" s="197">
        <v>3</v>
      </c>
      <c r="W64" s="198">
        <v>496957.58169981802</v>
      </c>
      <c r="X64" s="198">
        <v>381325.83080143458</v>
      </c>
      <c r="Y64" s="198">
        <v>115631.75089838347</v>
      </c>
      <c r="Z64" s="198">
        <v>132.20473043357757</v>
      </c>
      <c r="AA64" s="199">
        <v>15798.235735408845</v>
      </c>
      <c r="AB64" s="199">
        <v>75638.211858027149</v>
      </c>
      <c r="AC64" s="199">
        <v>56362.34776936641</v>
      </c>
      <c r="AD64" s="199">
        <v>127146.94467447122</v>
      </c>
      <c r="AE64" s="199">
        <v>10440.415794406374</v>
      </c>
      <c r="AF64" s="199">
        <v>25856.174876679059</v>
      </c>
      <c r="AG64" s="199">
        <v>86564.25170654009</v>
      </c>
      <c r="AH64" s="199">
        <v>578139.55775651743</v>
      </c>
      <c r="AI64" s="199">
        <v>381325.83080143458</v>
      </c>
      <c r="AJ64" s="199">
        <v>196813.72695508285</v>
      </c>
      <c r="AK64" s="199">
        <v>0</v>
      </c>
      <c r="AL64" s="199">
        <v>0</v>
      </c>
      <c r="AM64" s="199">
        <v>0</v>
      </c>
      <c r="AN64" s="199">
        <v>70.90082559999999</v>
      </c>
      <c r="AO64" s="199">
        <v>0</v>
      </c>
      <c r="AP64" s="199">
        <v>0</v>
      </c>
      <c r="AQ64" s="199">
        <v>47001.726295040004</v>
      </c>
      <c r="AR64" s="200">
        <v>2.351E-2</v>
      </c>
      <c r="AS64" s="201">
        <v>25856.174876679059</v>
      </c>
    </row>
    <row r="65" spans="1:45" ht="45" x14ac:dyDescent="0.25">
      <c r="A65" s="187" t="s">
        <v>186</v>
      </c>
      <c r="B65" s="184" t="s">
        <v>191</v>
      </c>
      <c r="C65" s="182">
        <v>4184</v>
      </c>
      <c r="D65" s="182">
        <v>5935</v>
      </c>
      <c r="E65" s="182" t="s">
        <v>390</v>
      </c>
      <c r="F65" s="217" t="s">
        <v>386</v>
      </c>
      <c r="G65" s="182">
        <v>1</v>
      </c>
      <c r="H65" s="182" t="s">
        <v>188</v>
      </c>
      <c r="I65" s="182" t="s">
        <v>388</v>
      </c>
      <c r="J65" s="222">
        <v>1803.338</v>
      </c>
      <c r="K65" s="182">
        <v>238.92</v>
      </c>
      <c r="L65" s="183">
        <v>2042.258</v>
      </c>
      <c r="M65" s="183">
        <v>0</v>
      </c>
      <c r="N65" s="183">
        <v>0</v>
      </c>
      <c r="O65" s="183">
        <v>2042.258</v>
      </c>
      <c r="P65" s="183">
        <v>1803.338</v>
      </c>
      <c r="Q65" s="183">
        <v>238.92</v>
      </c>
      <c r="R65" s="183">
        <v>57.103250478011475</v>
      </c>
      <c r="S65" s="196">
        <v>0.88301184277402756</v>
      </c>
      <c r="T65" s="197" t="s">
        <v>121</v>
      </c>
      <c r="U65" s="197" t="s">
        <v>385</v>
      </c>
      <c r="V65" s="197">
        <v>8</v>
      </c>
      <c r="W65" s="198">
        <v>548765.19839333184</v>
      </c>
      <c r="X65" s="198">
        <v>548765.19839333184</v>
      </c>
      <c r="Y65" s="198">
        <v>0</v>
      </c>
      <c r="Z65" s="198">
        <v>92.462543958438388</v>
      </c>
      <c r="AA65" s="199">
        <v>66636.329924510865</v>
      </c>
      <c r="AB65" s="199">
        <v>52840.35308400137</v>
      </c>
      <c r="AC65" s="199">
        <v>14292.172260036723</v>
      </c>
      <c r="AD65" s="199">
        <v>292687.25091935898</v>
      </c>
      <c r="AE65" s="199">
        <v>41465.886346155668</v>
      </c>
      <c r="AF65" s="199">
        <v>37147.777594178719</v>
      </c>
      <c r="AG65" s="199">
        <v>54557.969279983117</v>
      </c>
      <c r="AH65" s="199">
        <v>1151911.5903212174</v>
      </c>
      <c r="AI65" s="199">
        <v>548765.19839333184</v>
      </c>
      <c r="AJ65" s="199">
        <v>603146.39192788559</v>
      </c>
      <c r="AK65" s="199">
        <v>0</v>
      </c>
      <c r="AL65" s="199">
        <v>0</v>
      </c>
      <c r="AM65" s="199">
        <v>0</v>
      </c>
      <c r="AN65" s="199">
        <v>0</v>
      </c>
      <c r="AO65" s="199">
        <v>0</v>
      </c>
      <c r="AP65" s="199">
        <v>0</v>
      </c>
      <c r="AQ65" s="199">
        <v>0</v>
      </c>
      <c r="AR65" s="200">
        <v>2.5999999999999999E-2</v>
      </c>
      <c r="AS65" s="201">
        <v>37147.777594178719</v>
      </c>
    </row>
    <row r="66" spans="1:45" x14ac:dyDescent="0.25">
      <c r="A66" s="187" t="s">
        <v>186</v>
      </c>
      <c r="B66" s="184" t="s">
        <v>192</v>
      </c>
      <c r="C66" s="182">
        <v>2648</v>
      </c>
      <c r="D66" s="182">
        <v>5282</v>
      </c>
      <c r="E66" s="182" t="s">
        <v>390</v>
      </c>
      <c r="F66" s="217" t="s">
        <v>381</v>
      </c>
      <c r="G66" s="182">
        <v>1</v>
      </c>
      <c r="H66" s="182" t="s">
        <v>188</v>
      </c>
      <c r="I66" s="182" t="s">
        <v>388</v>
      </c>
      <c r="J66" s="222">
        <v>790.48800000000006</v>
      </c>
      <c r="K66" s="182">
        <v>1194.23</v>
      </c>
      <c r="L66" s="183">
        <v>1984.7180000000001</v>
      </c>
      <c r="M66" s="183">
        <v>0</v>
      </c>
      <c r="N66" s="183">
        <v>0</v>
      </c>
      <c r="O66" s="183">
        <v>1984.7180000000001</v>
      </c>
      <c r="P66" s="183">
        <v>790.48800000000006</v>
      </c>
      <c r="Q66" s="183">
        <v>1194.23</v>
      </c>
      <c r="R66" s="183">
        <v>450.99320241691845</v>
      </c>
      <c r="S66" s="196">
        <v>0.39828731336139445</v>
      </c>
      <c r="T66" s="197" t="s">
        <v>121</v>
      </c>
      <c r="U66" s="197" t="s">
        <v>384</v>
      </c>
      <c r="V66" s="197">
        <v>2</v>
      </c>
      <c r="W66" s="198">
        <v>678055.70461461728</v>
      </c>
      <c r="X66" s="198">
        <v>545645.78292848845</v>
      </c>
      <c r="Y66" s="198">
        <v>132409.92168612886</v>
      </c>
      <c r="Z66" s="198">
        <v>128.37101564078327</v>
      </c>
      <c r="AA66" s="199">
        <v>41894.526121060233</v>
      </c>
      <c r="AB66" s="199">
        <v>96559.932982509243</v>
      </c>
      <c r="AC66" s="199">
        <v>109958.6920489138</v>
      </c>
      <c r="AD66" s="199">
        <v>171428.62630894693</v>
      </c>
      <c r="AE66" s="199">
        <v>21963.148046867405</v>
      </c>
      <c r="AF66" s="199">
        <v>27907.537867699684</v>
      </c>
      <c r="AG66" s="199">
        <v>77065.384430221922</v>
      </c>
      <c r="AH66" s="199">
        <v>759832.68938184401</v>
      </c>
      <c r="AI66" s="199">
        <v>545645.78292848845</v>
      </c>
      <c r="AJ66" s="199">
        <v>214186.90645335556</v>
      </c>
      <c r="AK66" s="199">
        <v>0</v>
      </c>
      <c r="AL66" s="199">
        <v>0</v>
      </c>
      <c r="AM66" s="199">
        <v>0</v>
      </c>
      <c r="AN66" s="199">
        <v>0</v>
      </c>
      <c r="AO66" s="199">
        <v>0</v>
      </c>
      <c r="AP66" s="199">
        <v>0</v>
      </c>
      <c r="AQ66" s="199">
        <v>28726.977100799999</v>
      </c>
      <c r="AR66" s="200">
        <v>2.5509999999999998E-2</v>
      </c>
      <c r="AS66" s="201">
        <v>27907.537867699684</v>
      </c>
    </row>
    <row r="67" spans="1:45" ht="45" x14ac:dyDescent="0.25">
      <c r="A67" s="187" t="s">
        <v>186</v>
      </c>
      <c r="B67" s="184" t="s">
        <v>193</v>
      </c>
      <c r="C67" s="182">
        <v>5289</v>
      </c>
      <c r="D67" s="182">
        <v>8577</v>
      </c>
      <c r="E67" s="182" t="s">
        <v>391</v>
      </c>
      <c r="F67" s="217" t="s">
        <v>386</v>
      </c>
      <c r="G67" s="182">
        <v>1</v>
      </c>
      <c r="H67" s="182" t="s">
        <v>188</v>
      </c>
      <c r="I67" s="182" t="s">
        <v>388</v>
      </c>
      <c r="J67" s="222">
        <v>2259.6390000000001</v>
      </c>
      <c r="K67" s="182">
        <v>252.79</v>
      </c>
      <c r="L67" s="183">
        <v>2512.4290000000001</v>
      </c>
      <c r="M67" s="183">
        <v>100.306</v>
      </c>
      <c r="N67" s="183">
        <v>0</v>
      </c>
      <c r="O67" s="183">
        <v>2412.123</v>
      </c>
      <c r="P67" s="183">
        <v>2159.3330000000001</v>
      </c>
      <c r="Q67" s="183">
        <v>252.79</v>
      </c>
      <c r="R67" s="183">
        <v>47.795424465872564</v>
      </c>
      <c r="S67" s="196">
        <v>0.89938422140486363</v>
      </c>
      <c r="T67" s="197" t="s">
        <v>121</v>
      </c>
      <c r="U67" s="197" t="s">
        <v>385</v>
      </c>
      <c r="V67" s="197">
        <v>8</v>
      </c>
      <c r="W67" s="198">
        <v>713780.09104785603</v>
      </c>
      <c r="X67" s="198">
        <v>713780.09104785603</v>
      </c>
      <c r="Y67" s="198">
        <v>0</v>
      </c>
      <c r="Z67" s="198">
        <v>83.220250792568038</v>
      </c>
      <c r="AA67" s="199">
        <v>94101.057747473242</v>
      </c>
      <c r="AB67" s="199">
        <v>49236.727696442904</v>
      </c>
      <c r="AC67" s="199">
        <v>21893.313028444009</v>
      </c>
      <c r="AD67" s="199">
        <v>358406.9851100712</v>
      </c>
      <c r="AE67" s="199">
        <v>74035.063727201254</v>
      </c>
      <c r="AF67" s="199">
        <v>59580.67695437208</v>
      </c>
      <c r="AG67" s="199">
        <v>77864.37967330392</v>
      </c>
      <c r="AH67" s="199">
        <v>1153344.7825133605</v>
      </c>
      <c r="AI67" s="199">
        <v>718780.09104785637</v>
      </c>
      <c r="AJ67" s="199">
        <v>434564.69146550412</v>
      </c>
      <c r="AK67" s="199">
        <v>0</v>
      </c>
      <c r="AL67" s="199">
        <v>0</v>
      </c>
      <c r="AM67" s="199">
        <v>0</v>
      </c>
      <c r="AN67" s="199">
        <v>0</v>
      </c>
      <c r="AO67" s="199">
        <v>0</v>
      </c>
      <c r="AP67" s="199">
        <v>0</v>
      </c>
      <c r="AQ67" s="199">
        <v>0</v>
      </c>
      <c r="AR67" s="200">
        <v>3.7035181499684988E-2</v>
      </c>
      <c r="AS67" s="201">
        <v>59580.67695437208</v>
      </c>
    </row>
    <row r="68" spans="1:45" x14ac:dyDescent="0.25">
      <c r="A68" s="187" t="s">
        <v>186</v>
      </c>
      <c r="B68" s="184" t="s">
        <v>194</v>
      </c>
      <c r="C68" s="182">
        <v>943</v>
      </c>
      <c r="D68" s="182">
        <v>2836</v>
      </c>
      <c r="E68" s="182" t="s">
        <v>390</v>
      </c>
      <c r="F68" s="217" t="s">
        <v>381</v>
      </c>
      <c r="G68" s="182">
        <v>1</v>
      </c>
      <c r="H68" s="182" t="s">
        <v>188</v>
      </c>
      <c r="I68" s="182" t="s">
        <v>388</v>
      </c>
      <c r="J68" s="222">
        <v>313.81799999999998</v>
      </c>
      <c r="K68" s="182">
        <v>478.72</v>
      </c>
      <c r="L68" s="183">
        <v>792.53800000000001</v>
      </c>
      <c r="M68" s="183">
        <v>0</v>
      </c>
      <c r="N68" s="183">
        <v>0</v>
      </c>
      <c r="O68" s="183">
        <v>792.53800000000001</v>
      </c>
      <c r="P68" s="183">
        <v>313.81799999999998</v>
      </c>
      <c r="Q68" s="183">
        <v>478.72</v>
      </c>
      <c r="R68" s="183">
        <v>507.65641569459171</v>
      </c>
      <c r="S68" s="196">
        <v>0.39596587166798308</v>
      </c>
      <c r="T68" s="197" t="s">
        <v>121</v>
      </c>
      <c r="U68" s="197" t="s">
        <v>384</v>
      </c>
      <c r="V68" s="197">
        <v>2</v>
      </c>
      <c r="W68" s="198">
        <v>298855.43597080989</v>
      </c>
      <c r="X68" s="198">
        <v>229821.32753283839</v>
      </c>
      <c r="Y68" s="198">
        <v>69034.108437971474</v>
      </c>
      <c r="Z68" s="198">
        <v>105.37920873441816</v>
      </c>
      <c r="AA68" s="199">
        <v>19158.675984504633</v>
      </c>
      <c r="AB68" s="199">
        <v>60964.383347013943</v>
      </c>
      <c r="AC68" s="199">
        <v>36135.304009044296</v>
      </c>
      <c r="AD68" s="199">
        <v>61326.689208975949</v>
      </c>
      <c r="AE68" s="199">
        <v>8452.568766677563</v>
      </c>
      <c r="AF68" s="199">
        <v>11768.051771688712</v>
      </c>
      <c r="AG68" s="199">
        <v>31034.657435110697</v>
      </c>
      <c r="AH68" s="199">
        <v>368968.05211167282</v>
      </c>
      <c r="AI68" s="199">
        <v>229821.32753283842</v>
      </c>
      <c r="AJ68" s="199">
        <v>139146.7245788344</v>
      </c>
      <c r="AK68" s="199">
        <v>0</v>
      </c>
      <c r="AL68" s="199">
        <v>0</v>
      </c>
      <c r="AM68" s="199">
        <v>0</v>
      </c>
      <c r="AN68" s="199">
        <v>0</v>
      </c>
      <c r="AO68" s="199">
        <v>0</v>
      </c>
      <c r="AP68" s="199">
        <v>0</v>
      </c>
      <c r="AQ68" s="199">
        <v>8678.4520627200018</v>
      </c>
      <c r="AR68" s="200">
        <v>2.351E-2</v>
      </c>
      <c r="AS68" s="201">
        <v>11768.051771688712</v>
      </c>
    </row>
    <row r="69" spans="1:45" x14ac:dyDescent="0.25">
      <c r="A69" s="187" t="s">
        <v>186</v>
      </c>
      <c r="B69" s="184" t="s">
        <v>195</v>
      </c>
      <c r="C69" s="182">
        <v>2121</v>
      </c>
      <c r="D69" s="182">
        <v>3545</v>
      </c>
      <c r="E69" s="182" t="s">
        <v>390</v>
      </c>
      <c r="F69" s="217" t="s">
        <v>381</v>
      </c>
      <c r="G69" s="182">
        <v>1</v>
      </c>
      <c r="H69" s="182" t="s">
        <v>188</v>
      </c>
      <c r="I69" s="182" t="s">
        <v>388</v>
      </c>
      <c r="J69" s="222">
        <v>555.95299999999997</v>
      </c>
      <c r="K69" s="182">
        <v>576.65</v>
      </c>
      <c r="L69" s="183">
        <v>1132.6030000000001</v>
      </c>
      <c r="M69" s="183">
        <v>0</v>
      </c>
      <c r="N69" s="183">
        <v>0</v>
      </c>
      <c r="O69" s="183">
        <v>1132.6030000000001</v>
      </c>
      <c r="P69" s="183">
        <v>555.95299999999997</v>
      </c>
      <c r="Q69" s="183">
        <v>576.65</v>
      </c>
      <c r="R69" s="183">
        <v>271.87647336162189</v>
      </c>
      <c r="S69" s="196">
        <v>0.49086308265120254</v>
      </c>
      <c r="T69" s="197" t="s">
        <v>121</v>
      </c>
      <c r="U69" s="197" t="s">
        <v>384</v>
      </c>
      <c r="V69" s="197">
        <v>3</v>
      </c>
      <c r="W69" s="198">
        <v>457413.46574305074</v>
      </c>
      <c r="X69" s="198">
        <v>370899.09102168249</v>
      </c>
      <c r="Y69" s="198">
        <v>86514.374721368251</v>
      </c>
      <c r="Z69" s="198">
        <v>129.03059682455591</v>
      </c>
      <c r="AA69" s="199">
        <v>14471.870908710258</v>
      </c>
      <c r="AB69" s="199">
        <v>81047.130997591041</v>
      </c>
      <c r="AC69" s="199">
        <v>70735.481711198518</v>
      </c>
      <c r="AD69" s="199">
        <v>105396.29037658122</v>
      </c>
      <c r="AE69" s="199">
        <v>12342.057143890976</v>
      </c>
      <c r="AF69" s="199">
        <v>17443.856133849029</v>
      </c>
      <c r="AG69" s="199">
        <v>68866.167651702533</v>
      </c>
      <c r="AH69" s="199">
        <v>481943.31287425506</v>
      </c>
      <c r="AI69" s="199">
        <v>370899.09102168249</v>
      </c>
      <c r="AJ69" s="199">
        <v>111044.22185257258</v>
      </c>
      <c r="AK69" s="199">
        <v>3078.8876799999998</v>
      </c>
      <c r="AL69" s="199">
        <v>1032.35968</v>
      </c>
      <c r="AM69" s="199">
        <v>0</v>
      </c>
      <c r="AN69" s="199">
        <v>0</v>
      </c>
      <c r="AO69" s="199">
        <v>0</v>
      </c>
      <c r="AP69" s="199">
        <v>0</v>
      </c>
      <c r="AQ69" s="199">
        <v>27340.5453376</v>
      </c>
      <c r="AR69" s="200">
        <v>2.351E-2</v>
      </c>
      <c r="AS69" s="201">
        <v>17443.856133849029</v>
      </c>
    </row>
    <row r="70" spans="1:45" x14ac:dyDescent="0.25">
      <c r="A70" s="187" t="s">
        <v>186</v>
      </c>
      <c r="B70" s="184" t="s">
        <v>196</v>
      </c>
      <c r="C70" s="182">
        <v>3322</v>
      </c>
      <c r="D70" s="182">
        <v>6750</v>
      </c>
      <c r="E70" s="182" t="s">
        <v>390</v>
      </c>
      <c r="F70" s="217" t="s">
        <v>381</v>
      </c>
      <c r="G70" s="182">
        <v>1</v>
      </c>
      <c r="H70" s="182" t="s">
        <v>188</v>
      </c>
      <c r="I70" s="182" t="s">
        <v>388</v>
      </c>
      <c r="J70" s="222">
        <v>952.40300000000002</v>
      </c>
      <c r="K70" s="182">
        <v>1253.8800000000001</v>
      </c>
      <c r="L70" s="183">
        <v>2206.2830000000004</v>
      </c>
      <c r="M70" s="183">
        <v>0</v>
      </c>
      <c r="N70" s="183">
        <v>0</v>
      </c>
      <c r="O70" s="183">
        <v>2206.2830000000004</v>
      </c>
      <c r="P70" s="183">
        <v>952.40300000000002</v>
      </c>
      <c r="Q70" s="183">
        <v>1253.8800000000001</v>
      </c>
      <c r="R70" s="183">
        <v>377.44732089102951</v>
      </c>
      <c r="S70" s="196">
        <v>0.43167762249901753</v>
      </c>
      <c r="T70" s="197" t="s">
        <v>121</v>
      </c>
      <c r="U70" s="197" t="s">
        <v>384</v>
      </c>
      <c r="V70" s="197">
        <v>3</v>
      </c>
      <c r="W70" s="198">
        <v>795409.97022059432</v>
      </c>
      <c r="X70" s="198">
        <v>555161.4176783585</v>
      </c>
      <c r="Y70" s="198">
        <v>240248.55254223585</v>
      </c>
      <c r="Z70" s="198">
        <v>117.83851410675472</v>
      </c>
      <c r="AA70" s="199">
        <v>60220.561024396644</v>
      </c>
      <c r="AB70" s="199">
        <v>97474.531419958294</v>
      </c>
      <c r="AC70" s="199">
        <v>85868.991790640139</v>
      </c>
      <c r="AD70" s="199">
        <v>228838.59687277974</v>
      </c>
      <c r="AE70" s="199">
        <v>36161.940817958268</v>
      </c>
      <c r="AF70" s="199">
        <v>45907.923606060402</v>
      </c>
      <c r="AG70" s="199">
        <v>23270.109809094276</v>
      </c>
      <c r="AH70" s="199">
        <v>971982.58707930008</v>
      </c>
      <c r="AI70" s="199">
        <v>555161.4176783585</v>
      </c>
      <c r="AJ70" s="199">
        <v>416821.16940094158</v>
      </c>
      <c r="AK70" s="199">
        <v>47062.014736000005</v>
      </c>
      <c r="AL70" s="199">
        <v>0</v>
      </c>
      <c r="AM70" s="199">
        <v>0</v>
      </c>
      <c r="AN70" s="199">
        <v>4718.384</v>
      </c>
      <c r="AO70" s="199">
        <v>0</v>
      </c>
      <c r="AP70" s="199">
        <v>0</v>
      </c>
      <c r="AQ70" s="199">
        <v>84281.389491199996</v>
      </c>
      <c r="AR70" s="200">
        <v>2.4215018031811E-2</v>
      </c>
      <c r="AS70" s="201">
        <v>45907.923606060402</v>
      </c>
    </row>
    <row r="71" spans="1:45" x14ac:dyDescent="0.25">
      <c r="A71" s="187" t="s">
        <v>186</v>
      </c>
      <c r="B71" s="184" t="s">
        <v>197</v>
      </c>
      <c r="C71" s="182">
        <v>2041</v>
      </c>
      <c r="D71" s="182">
        <v>3487</v>
      </c>
      <c r="E71" s="182" t="s">
        <v>390</v>
      </c>
      <c r="F71" s="217" t="s">
        <v>381</v>
      </c>
      <c r="G71" s="182">
        <v>1</v>
      </c>
      <c r="H71" s="182" t="s">
        <v>188</v>
      </c>
      <c r="I71" s="182" t="s">
        <v>388</v>
      </c>
      <c r="J71" s="222">
        <v>470.12</v>
      </c>
      <c r="K71" s="182">
        <v>642.16</v>
      </c>
      <c r="L71" s="183">
        <v>1112.28</v>
      </c>
      <c r="M71" s="183">
        <v>0</v>
      </c>
      <c r="N71" s="183">
        <v>0</v>
      </c>
      <c r="O71" s="183">
        <v>1112.28</v>
      </c>
      <c r="P71" s="183">
        <v>470.12</v>
      </c>
      <c r="Q71" s="183">
        <v>642.16</v>
      </c>
      <c r="R71" s="183">
        <v>314.63008329250368</v>
      </c>
      <c r="S71" s="196">
        <v>0.42266335814722911</v>
      </c>
      <c r="T71" s="197" t="s">
        <v>121</v>
      </c>
      <c r="U71" s="197" t="s">
        <v>384</v>
      </c>
      <c r="V71" s="197">
        <v>3</v>
      </c>
      <c r="W71" s="198">
        <v>494915.69601529802</v>
      </c>
      <c r="X71" s="198">
        <v>389174.91533201636</v>
      </c>
      <c r="Y71" s="198">
        <v>105740.78068328163</v>
      </c>
      <c r="Z71" s="198">
        <v>141.93165931038084</v>
      </c>
      <c r="AA71" s="199">
        <v>29054.826145776784</v>
      </c>
      <c r="AB71" s="199">
        <v>63095.716741594166</v>
      </c>
      <c r="AC71" s="199">
        <v>64010.588278523421</v>
      </c>
      <c r="AD71" s="199">
        <v>140925.59107063999</v>
      </c>
      <c r="AE71" s="199">
        <v>14417.777513593943</v>
      </c>
      <c r="AF71" s="199">
        <v>19798.437107423273</v>
      </c>
      <c r="AG71" s="199">
        <v>58858.932137219395</v>
      </c>
      <c r="AH71" s="199">
        <v>577479.24255428091</v>
      </c>
      <c r="AI71" s="199">
        <v>389174.91533201636</v>
      </c>
      <c r="AJ71" s="199">
        <v>188304.32722226455</v>
      </c>
      <c r="AK71" s="199">
        <v>0</v>
      </c>
      <c r="AL71" s="199">
        <v>0</v>
      </c>
      <c r="AM71" s="199">
        <v>0</v>
      </c>
      <c r="AN71" s="199">
        <v>1740.5720640000002</v>
      </c>
      <c r="AO71" s="199">
        <v>0</v>
      </c>
      <c r="AP71" s="199">
        <v>0</v>
      </c>
      <c r="AQ71" s="199">
        <v>49171.755438080007</v>
      </c>
      <c r="AR71" s="200">
        <v>2.351E-2</v>
      </c>
      <c r="AS71" s="201">
        <v>19798.437107423273</v>
      </c>
    </row>
    <row r="72" spans="1:45" x14ac:dyDescent="0.25">
      <c r="A72" s="187" t="s">
        <v>186</v>
      </c>
      <c r="B72" s="184" t="s">
        <v>198</v>
      </c>
      <c r="C72" s="182">
        <v>18370</v>
      </c>
      <c r="D72" s="182">
        <v>32018</v>
      </c>
      <c r="E72" s="182" t="s">
        <v>391</v>
      </c>
      <c r="F72" s="217" t="s">
        <v>381</v>
      </c>
      <c r="G72" s="182">
        <v>1</v>
      </c>
      <c r="H72" s="182" t="s">
        <v>188</v>
      </c>
      <c r="I72" s="182" t="s">
        <v>388</v>
      </c>
      <c r="J72" s="222">
        <v>6289.9939999999997</v>
      </c>
      <c r="K72" s="182">
        <v>6094.79</v>
      </c>
      <c r="L72" s="183">
        <v>12384.784</v>
      </c>
      <c r="M72" s="183">
        <v>1556.393</v>
      </c>
      <c r="N72" s="183">
        <v>0</v>
      </c>
      <c r="O72" s="183">
        <v>10828.391</v>
      </c>
      <c r="P72" s="183">
        <v>4733.6009999999997</v>
      </c>
      <c r="Q72" s="183">
        <v>6094.79</v>
      </c>
      <c r="R72" s="183">
        <v>331.77953184540013</v>
      </c>
      <c r="S72" s="196">
        <v>0.50788079953594667</v>
      </c>
      <c r="T72" s="197" t="s">
        <v>121</v>
      </c>
      <c r="U72" s="197" t="s">
        <v>384</v>
      </c>
      <c r="V72" s="197">
        <v>4</v>
      </c>
      <c r="W72" s="198">
        <v>3238964.5911442037</v>
      </c>
      <c r="X72" s="198">
        <v>2624179.1895321906</v>
      </c>
      <c r="Y72" s="198">
        <v>614785.40161201311</v>
      </c>
      <c r="Z72" s="198">
        <v>101.16074055669323</v>
      </c>
      <c r="AA72" s="199">
        <v>271125.56584822858</v>
      </c>
      <c r="AB72" s="199">
        <v>435633.91738344729</v>
      </c>
      <c r="AC72" s="199">
        <v>449854.57230449229</v>
      </c>
      <c r="AD72" s="199">
        <v>952972.37676916667</v>
      </c>
      <c r="AE72" s="199">
        <v>109875.62779306465</v>
      </c>
      <c r="AF72" s="199">
        <v>224481.13826593669</v>
      </c>
      <c r="AG72" s="199">
        <v>336964.53656087583</v>
      </c>
      <c r="AH72" s="199">
        <v>4520385.1872873232</v>
      </c>
      <c r="AI72" s="199">
        <v>2624179.1895321906</v>
      </c>
      <c r="AJ72" s="199">
        <v>1896205.9977551326</v>
      </c>
      <c r="AK72" s="199">
        <v>0</v>
      </c>
      <c r="AL72" s="199">
        <v>0</v>
      </c>
      <c r="AM72" s="199">
        <v>0</v>
      </c>
      <c r="AN72" s="199">
        <v>0</v>
      </c>
      <c r="AO72" s="199">
        <v>0</v>
      </c>
      <c r="AP72" s="199">
        <v>0</v>
      </c>
      <c r="AQ72" s="199">
        <v>196792.12233472001</v>
      </c>
      <c r="AR72" s="200">
        <v>2.58E-2</v>
      </c>
      <c r="AS72" s="201">
        <v>224481.13826593669</v>
      </c>
    </row>
    <row r="73" spans="1:45" x14ac:dyDescent="0.25">
      <c r="A73" s="187" t="s">
        <v>186</v>
      </c>
      <c r="B73" s="184" t="s">
        <v>199</v>
      </c>
      <c r="C73" s="182">
        <v>2238</v>
      </c>
      <c r="D73" s="182">
        <v>5835</v>
      </c>
      <c r="E73" s="182" t="s">
        <v>390</v>
      </c>
      <c r="F73" s="217" t="s">
        <v>381</v>
      </c>
      <c r="G73" s="182">
        <v>1</v>
      </c>
      <c r="H73" s="182" t="s">
        <v>188</v>
      </c>
      <c r="I73" s="182" t="s">
        <v>388</v>
      </c>
      <c r="J73" s="222">
        <v>653.68499999999995</v>
      </c>
      <c r="K73" s="182">
        <v>923.95</v>
      </c>
      <c r="L73" s="183">
        <v>1577.635</v>
      </c>
      <c r="M73" s="183">
        <v>0</v>
      </c>
      <c r="N73" s="183">
        <v>0</v>
      </c>
      <c r="O73" s="183">
        <v>1577.635</v>
      </c>
      <c r="P73" s="183">
        <v>653.68499999999995</v>
      </c>
      <c r="Q73" s="183">
        <v>923.95</v>
      </c>
      <c r="R73" s="183">
        <v>412.84629133154601</v>
      </c>
      <c r="S73" s="196">
        <v>0.41434488966078969</v>
      </c>
      <c r="T73" s="197" t="s">
        <v>121</v>
      </c>
      <c r="U73" s="197" t="s">
        <v>384</v>
      </c>
      <c r="V73" s="197">
        <v>3</v>
      </c>
      <c r="W73" s="198">
        <v>569542.61910636968</v>
      </c>
      <c r="X73" s="198">
        <v>457744.47976010968</v>
      </c>
      <c r="Y73" s="198">
        <v>111798.13934625995</v>
      </c>
      <c r="Z73" s="198">
        <v>97.607989564073634</v>
      </c>
      <c r="AA73" s="199">
        <v>29975.557053251538</v>
      </c>
      <c r="AB73" s="199">
        <v>86554.148729697234</v>
      </c>
      <c r="AC73" s="199">
        <v>67832.436164053797</v>
      </c>
      <c r="AD73" s="199">
        <v>151159.1811703025</v>
      </c>
      <c r="AE73" s="199">
        <v>13486.555159073328</v>
      </c>
      <c r="AF73" s="199">
        <v>29496.995117756698</v>
      </c>
      <c r="AG73" s="199">
        <v>85323.889769905887</v>
      </c>
      <c r="AH73" s="199">
        <v>731117.02832955425</v>
      </c>
      <c r="AI73" s="199">
        <v>457744.4797601098</v>
      </c>
      <c r="AJ73" s="199">
        <v>273372.54856944445</v>
      </c>
      <c r="AK73" s="199">
        <v>18192.19006266112</v>
      </c>
      <c r="AL73" s="199">
        <v>0</v>
      </c>
      <c r="AM73" s="199">
        <v>0</v>
      </c>
      <c r="AN73" s="199">
        <v>1894.6074048</v>
      </c>
      <c r="AO73" s="199">
        <v>0</v>
      </c>
      <c r="AP73" s="199">
        <v>0</v>
      </c>
      <c r="AQ73" s="199">
        <v>25823.963489280002</v>
      </c>
      <c r="AR73" s="200">
        <v>2.351E-2</v>
      </c>
      <c r="AS73" s="201">
        <v>29496.995117756698</v>
      </c>
    </row>
    <row r="74" spans="1:45" x14ac:dyDescent="0.25">
      <c r="A74" s="187" t="s">
        <v>186</v>
      </c>
      <c r="B74" s="184" t="s">
        <v>200</v>
      </c>
      <c r="C74" s="182">
        <v>1581</v>
      </c>
      <c r="D74" s="182">
        <v>2801</v>
      </c>
      <c r="E74" s="182" t="s">
        <v>390</v>
      </c>
      <c r="F74" s="217" t="s">
        <v>381</v>
      </c>
      <c r="G74" s="182">
        <v>1</v>
      </c>
      <c r="H74" s="182" t="s">
        <v>188</v>
      </c>
      <c r="I74" s="182" t="s">
        <v>388</v>
      </c>
      <c r="J74" s="222">
        <v>502.96800000000002</v>
      </c>
      <c r="K74" s="182">
        <v>529.64</v>
      </c>
      <c r="L74" s="183">
        <v>1032.6079999999999</v>
      </c>
      <c r="M74" s="183">
        <v>0</v>
      </c>
      <c r="N74" s="183">
        <v>0</v>
      </c>
      <c r="O74" s="183">
        <v>1032.6079999999999</v>
      </c>
      <c r="P74" s="183">
        <v>502.96800000000002</v>
      </c>
      <c r="Q74" s="183">
        <v>529.64</v>
      </c>
      <c r="R74" s="183">
        <v>335.00316255534472</v>
      </c>
      <c r="S74" s="196">
        <v>0.48708512814156008</v>
      </c>
      <c r="T74" s="197" t="s">
        <v>121</v>
      </c>
      <c r="U74" s="197" t="s">
        <v>384</v>
      </c>
      <c r="V74" s="197">
        <v>3</v>
      </c>
      <c r="W74" s="198">
        <v>361857.13645218121</v>
      </c>
      <c r="X74" s="198">
        <v>288078.36695834983</v>
      </c>
      <c r="Y74" s="198">
        <v>73778.76949383138</v>
      </c>
      <c r="Z74" s="198">
        <v>129.18855282120001</v>
      </c>
      <c r="AA74" s="199">
        <v>15172.779659523338</v>
      </c>
      <c r="AB74" s="199">
        <v>58558.454433203886</v>
      </c>
      <c r="AC74" s="199">
        <v>47315.550064454088</v>
      </c>
      <c r="AD74" s="199">
        <v>89725.521038622275</v>
      </c>
      <c r="AE74" s="199">
        <v>12025.204481144938</v>
      </c>
      <c r="AF74" s="199">
        <v>17869.186955861547</v>
      </c>
      <c r="AG74" s="199">
        <v>53000.42594735491</v>
      </c>
      <c r="AH74" s="199">
        <v>433707.71254410746</v>
      </c>
      <c r="AI74" s="199">
        <v>288078.36695834983</v>
      </c>
      <c r="AJ74" s="199">
        <v>145629.34558575763</v>
      </c>
      <c r="AK74" s="199">
        <v>0</v>
      </c>
      <c r="AL74" s="199">
        <v>0</v>
      </c>
      <c r="AM74" s="199">
        <v>0</v>
      </c>
      <c r="AN74" s="199">
        <v>0</v>
      </c>
      <c r="AO74" s="199">
        <v>0</v>
      </c>
      <c r="AP74" s="199">
        <v>0</v>
      </c>
      <c r="AQ74" s="199">
        <v>21849.16952064</v>
      </c>
      <c r="AR74" s="200">
        <v>2.351E-2</v>
      </c>
      <c r="AS74" s="201">
        <v>17869.186955861547</v>
      </c>
    </row>
    <row r="75" spans="1:45" x14ac:dyDescent="0.25">
      <c r="A75" s="187" t="s">
        <v>186</v>
      </c>
      <c r="B75" s="184" t="s">
        <v>201</v>
      </c>
      <c r="C75" s="182">
        <v>670</v>
      </c>
      <c r="D75" s="182">
        <v>1751</v>
      </c>
      <c r="E75" s="182" t="s">
        <v>390</v>
      </c>
      <c r="F75" s="217" t="s">
        <v>381</v>
      </c>
      <c r="G75" s="182">
        <v>1</v>
      </c>
      <c r="H75" s="182" t="s">
        <v>188</v>
      </c>
      <c r="I75" s="182" t="s">
        <v>388</v>
      </c>
      <c r="J75" s="222">
        <v>184.69800000000001</v>
      </c>
      <c r="K75" s="182">
        <v>252.24</v>
      </c>
      <c r="L75" s="183">
        <v>436.93799999999999</v>
      </c>
      <c r="M75" s="183">
        <v>0</v>
      </c>
      <c r="N75" s="183">
        <v>0</v>
      </c>
      <c r="O75" s="183">
        <v>436.93799999999999</v>
      </c>
      <c r="P75" s="183">
        <v>184.69800000000001</v>
      </c>
      <c r="Q75" s="183">
        <v>252.24</v>
      </c>
      <c r="R75" s="183">
        <v>376.47761194029852</v>
      </c>
      <c r="S75" s="196">
        <v>0.42270985814921114</v>
      </c>
      <c r="T75" s="197" t="s">
        <v>121</v>
      </c>
      <c r="U75" s="197" t="s">
        <v>384</v>
      </c>
      <c r="V75" s="197">
        <v>3</v>
      </c>
      <c r="W75" s="198">
        <v>188266.29006191561</v>
      </c>
      <c r="X75" s="198">
        <v>143101.70281927165</v>
      </c>
      <c r="Y75" s="198">
        <v>45164.58724264396</v>
      </c>
      <c r="Z75" s="198">
        <v>107.51929757962057</v>
      </c>
      <c r="AA75" s="199">
        <v>8549.8716844907976</v>
      </c>
      <c r="AB75" s="199">
        <v>43297.113678542613</v>
      </c>
      <c r="AC75" s="199">
        <v>15046.236739504997</v>
      </c>
      <c r="AD75" s="199">
        <v>46018.649991136765</v>
      </c>
      <c r="AE75" s="199">
        <v>4214.8853555014821</v>
      </c>
      <c r="AF75" s="199">
        <v>9518.4356718376548</v>
      </c>
      <c r="AG75" s="199">
        <v>23676.985420252335</v>
      </c>
      <c r="AH75" s="199">
        <v>267073.85778190329</v>
      </c>
      <c r="AI75" s="199">
        <v>143101.70281927168</v>
      </c>
      <c r="AJ75" s="199">
        <v>123972.15496263161</v>
      </c>
      <c r="AK75" s="199">
        <v>5684.8</v>
      </c>
      <c r="AL75" s="199">
        <v>0</v>
      </c>
      <c r="AM75" s="199">
        <v>0</v>
      </c>
      <c r="AN75" s="199">
        <v>0</v>
      </c>
      <c r="AO75" s="199">
        <v>0</v>
      </c>
      <c r="AP75" s="199">
        <v>0</v>
      </c>
      <c r="AQ75" s="199">
        <v>6531.5521879168</v>
      </c>
      <c r="AR75" s="200">
        <v>2.351E-2</v>
      </c>
      <c r="AS75" s="201">
        <v>9518.4356718376548</v>
      </c>
    </row>
    <row r="76" spans="1:45" x14ac:dyDescent="0.25">
      <c r="A76" s="187" t="s">
        <v>186</v>
      </c>
      <c r="B76" s="184" t="s">
        <v>202</v>
      </c>
      <c r="C76" s="182">
        <v>2438</v>
      </c>
      <c r="D76" s="182">
        <v>7048</v>
      </c>
      <c r="E76" s="182" t="s">
        <v>390</v>
      </c>
      <c r="F76" s="217" t="s">
        <v>381</v>
      </c>
      <c r="G76" s="182">
        <v>1</v>
      </c>
      <c r="H76" s="182" t="s">
        <v>188</v>
      </c>
      <c r="I76" s="182" t="s">
        <v>388</v>
      </c>
      <c r="J76" s="222">
        <v>997.83699999999999</v>
      </c>
      <c r="K76" s="182">
        <v>1335.51</v>
      </c>
      <c r="L76" s="183">
        <v>2333.3469999999998</v>
      </c>
      <c r="M76" s="183">
        <v>0</v>
      </c>
      <c r="N76" s="183">
        <v>0</v>
      </c>
      <c r="O76" s="183">
        <v>2333.3469999999998</v>
      </c>
      <c r="P76" s="183">
        <v>997.83699999999999</v>
      </c>
      <c r="Q76" s="183">
        <v>1335.51</v>
      </c>
      <c r="R76" s="183">
        <v>547.7891714520099</v>
      </c>
      <c r="S76" s="196">
        <v>0.42764192381158916</v>
      </c>
      <c r="T76" s="197" t="s">
        <v>121</v>
      </c>
      <c r="U76" s="197" t="s">
        <v>384</v>
      </c>
      <c r="V76" s="197">
        <v>3</v>
      </c>
      <c r="W76" s="198">
        <v>975392.29756516288</v>
      </c>
      <c r="X76" s="198">
        <v>779284.04223218444</v>
      </c>
      <c r="Y76" s="198">
        <v>196108.25533297841</v>
      </c>
      <c r="Z76" s="198">
        <v>138.39277774761109</v>
      </c>
      <c r="AA76" s="199">
        <v>68389.065045584954</v>
      </c>
      <c r="AB76" s="199">
        <v>167894.20431806834</v>
      </c>
      <c r="AC76" s="199">
        <v>124383.27741489105</v>
      </c>
      <c r="AD76" s="199">
        <v>249686.30145673576</v>
      </c>
      <c r="AE76" s="199">
        <v>33815.895267420703</v>
      </c>
      <c r="AF76" s="199">
        <v>38967.860527945406</v>
      </c>
      <c r="AG76" s="199">
        <v>92721.53656120415</v>
      </c>
      <c r="AH76" s="199">
        <v>1115651.1319508017</v>
      </c>
      <c r="AI76" s="199">
        <v>779284.04223218421</v>
      </c>
      <c r="AJ76" s="199">
        <v>336367.0897186175</v>
      </c>
      <c r="AK76" s="199">
        <v>45250.032588479997</v>
      </c>
      <c r="AL76" s="199">
        <v>0</v>
      </c>
      <c r="AM76" s="199">
        <v>0</v>
      </c>
      <c r="AN76" s="199">
        <v>0</v>
      </c>
      <c r="AO76" s="199">
        <v>0</v>
      </c>
      <c r="AP76" s="199">
        <v>0</v>
      </c>
      <c r="AQ76" s="199">
        <v>45148.380820480001</v>
      </c>
      <c r="AR76" s="200">
        <v>2.351E-2</v>
      </c>
      <c r="AS76" s="201">
        <v>38967.860527945406</v>
      </c>
    </row>
    <row r="77" spans="1:45" x14ac:dyDescent="0.25">
      <c r="A77" s="187" t="s">
        <v>186</v>
      </c>
      <c r="B77" s="184" t="s">
        <v>203</v>
      </c>
      <c r="C77" s="182">
        <v>4714</v>
      </c>
      <c r="D77" s="182">
        <v>8574</v>
      </c>
      <c r="E77" s="182" t="s">
        <v>390</v>
      </c>
      <c r="F77" s="217" t="s">
        <v>381</v>
      </c>
      <c r="G77" s="182">
        <v>1</v>
      </c>
      <c r="H77" s="182" t="s">
        <v>188</v>
      </c>
      <c r="I77" s="182" t="s">
        <v>388</v>
      </c>
      <c r="J77" s="222">
        <v>2067.7620000000002</v>
      </c>
      <c r="K77" s="182">
        <v>1104.8900000000001</v>
      </c>
      <c r="L77" s="183">
        <v>3172.652</v>
      </c>
      <c r="M77" s="183">
        <v>0</v>
      </c>
      <c r="N77" s="183">
        <v>0</v>
      </c>
      <c r="O77" s="183">
        <v>3172.652</v>
      </c>
      <c r="P77" s="183">
        <v>2067.7620000000002</v>
      </c>
      <c r="Q77" s="183">
        <v>1104.8900000000001</v>
      </c>
      <c r="R77" s="183">
        <v>234.38481120067883</v>
      </c>
      <c r="S77" s="196">
        <v>0.65174560588428865</v>
      </c>
      <c r="T77" s="197" t="s">
        <v>121</v>
      </c>
      <c r="U77" s="197" t="s">
        <v>385</v>
      </c>
      <c r="V77" s="197">
        <v>6</v>
      </c>
      <c r="W77" s="198">
        <v>775091.25963492342</v>
      </c>
      <c r="X77" s="198">
        <v>679062.96950665768</v>
      </c>
      <c r="Y77" s="198">
        <v>96028.290128265784</v>
      </c>
      <c r="Z77" s="198">
        <v>90.400193566004603</v>
      </c>
      <c r="AA77" s="199">
        <v>52539.952669040722</v>
      </c>
      <c r="AB77" s="199">
        <v>84588.139001834585</v>
      </c>
      <c r="AC77" s="199">
        <v>91575.343436821597</v>
      </c>
      <c r="AD77" s="199">
        <v>319259.92375931662</v>
      </c>
      <c r="AE77" s="199">
        <v>60186.713049196136</v>
      </c>
      <c r="AF77" s="199">
        <v>76086.996386535568</v>
      </c>
      <c r="AG77" s="199">
        <v>71808.988295559218</v>
      </c>
      <c r="AH77" s="199">
        <v>1132915.1523393136</v>
      </c>
      <c r="AI77" s="199">
        <v>679062.9695066578</v>
      </c>
      <c r="AJ77" s="199">
        <v>453852.18283265585</v>
      </c>
      <c r="AK77" s="199">
        <v>0</v>
      </c>
      <c r="AL77" s="199">
        <v>0</v>
      </c>
      <c r="AM77" s="199">
        <v>0</v>
      </c>
      <c r="AN77" s="199">
        <v>0</v>
      </c>
      <c r="AO77" s="199">
        <v>0</v>
      </c>
      <c r="AP77" s="199">
        <v>0</v>
      </c>
      <c r="AQ77" s="199">
        <v>6995.5266560000018</v>
      </c>
      <c r="AR77" s="200">
        <v>2.5579999999999999E-2</v>
      </c>
      <c r="AS77" s="201">
        <v>76086.996386535568</v>
      </c>
    </row>
    <row r="78" spans="1:45" x14ac:dyDescent="0.25">
      <c r="A78" s="187" t="s">
        <v>186</v>
      </c>
      <c r="B78" s="184" t="s">
        <v>204</v>
      </c>
      <c r="C78" s="182">
        <v>3822</v>
      </c>
      <c r="D78" s="182">
        <v>5616</v>
      </c>
      <c r="E78" s="182" t="s">
        <v>390</v>
      </c>
      <c r="F78" s="217" t="s">
        <v>381</v>
      </c>
      <c r="G78" s="182">
        <v>1</v>
      </c>
      <c r="H78" s="182" t="s">
        <v>188</v>
      </c>
      <c r="I78" s="182" t="s">
        <v>388</v>
      </c>
      <c r="J78" s="222">
        <v>1334.26</v>
      </c>
      <c r="K78" s="182">
        <v>633.46</v>
      </c>
      <c r="L78" s="183">
        <v>1967.72</v>
      </c>
      <c r="M78" s="183">
        <v>52.74</v>
      </c>
      <c r="N78" s="183">
        <v>0</v>
      </c>
      <c r="O78" s="183">
        <v>1914.98</v>
      </c>
      <c r="P78" s="183">
        <v>1281.52</v>
      </c>
      <c r="Q78" s="183">
        <v>633.46</v>
      </c>
      <c r="R78" s="183">
        <v>165.74045002616432</v>
      </c>
      <c r="S78" s="196">
        <v>0.67807411623604985</v>
      </c>
      <c r="T78" s="197" t="s">
        <v>121</v>
      </c>
      <c r="U78" s="197" t="s">
        <v>384</v>
      </c>
      <c r="V78" s="197">
        <v>6</v>
      </c>
      <c r="W78" s="198">
        <v>637967.92547408072</v>
      </c>
      <c r="X78" s="198">
        <v>504804.93305829656</v>
      </c>
      <c r="Y78" s="198">
        <v>133162.9924157841</v>
      </c>
      <c r="Z78" s="198">
        <v>113.59827732800582</v>
      </c>
      <c r="AA78" s="199">
        <v>24670.864898781427</v>
      </c>
      <c r="AB78" s="199">
        <v>70586.515871134208</v>
      </c>
      <c r="AC78" s="199">
        <v>65245.477462019146</v>
      </c>
      <c r="AD78" s="199">
        <v>216104.91772604003</v>
      </c>
      <c r="AE78" s="199">
        <v>46277.322791791754</v>
      </c>
      <c r="AF78" s="199">
        <v>40496.049837071478</v>
      </c>
      <c r="AG78" s="199">
        <v>85014.691000024381</v>
      </c>
      <c r="AH78" s="199">
        <v>765407.70434781408</v>
      </c>
      <c r="AI78" s="199">
        <v>513804.9330582965</v>
      </c>
      <c r="AJ78" s="199">
        <v>251602.77128951758</v>
      </c>
      <c r="AK78" s="199">
        <v>0</v>
      </c>
      <c r="AL78" s="199">
        <v>0</v>
      </c>
      <c r="AM78" s="199">
        <v>0</v>
      </c>
      <c r="AN78" s="199">
        <v>0</v>
      </c>
      <c r="AO78" s="199">
        <v>0</v>
      </c>
      <c r="AP78" s="199">
        <v>0</v>
      </c>
      <c r="AQ78" s="199">
        <v>94771.755583999999</v>
      </c>
      <c r="AR78" s="200">
        <v>2.4279999999999999E-2</v>
      </c>
      <c r="AS78" s="201">
        <v>40496.049837071478</v>
      </c>
    </row>
    <row r="79" spans="1:45" x14ac:dyDescent="0.25">
      <c r="A79" s="187" t="s">
        <v>186</v>
      </c>
      <c r="B79" s="184" t="s">
        <v>205</v>
      </c>
      <c r="C79" s="182">
        <v>8870</v>
      </c>
      <c r="D79" s="182">
        <v>13561</v>
      </c>
      <c r="E79" s="182" t="s">
        <v>391</v>
      </c>
      <c r="F79" s="217" t="s">
        <v>381</v>
      </c>
      <c r="G79" s="182">
        <v>1</v>
      </c>
      <c r="H79" s="182" t="s">
        <v>188</v>
      </c>
      <c r="I79" s="182" t="s">
        <v>388</v>
      </c>
      <c r="J79" s="222">
        <v>2653.261</v>
      </c>
      <c r="K79" s="182">
        <v>2827.29</v>
      </c>
      <c r="L79" s="183">
        <v>5480.5509999999995</v>
      </c>
      <c r="M79" s="183">
        <v>143.90199999999999</v>
      </c>
      <c r="N79" s="183">
        <v>0</v>
      </c>
      <c r="O79" s="183">
        <v>5336.6489999999994</v>
      </c>
      <c r="P79" s="183">
        <v>2509.3589999999999</v>
      </c>
      <c r="Q79" s="183">
        <v>2827.29</v>
      </c>
      <c r="R79" s="183">
        <v>318.74746335963926</v>
      </c>
      <c r="S79" s="196">
        <v>0.48412303799380757</v>
      </c>
      <c r="T79" s="197" t="s">
        <v>121</v>
      </c>
      <c r="U79" s="197" t="s">
        <v>384</v>
      </c>
      <c r="V79" s="197">
        <v>3</v>
      </c>
      <c r="W79" s="198">
        <v>1901208.0944466228</v>
      </c>
      <c r="X79" s="198">
        <v>1484070.9994820384</v>
      </c>
      <c r="Y79" s="198">
        <v>417137.09496458422</v>
      </c>
      <c r="Z79" s="198">
        <v>140.19674761792072</v>
      </c>
      <c r="AA79" s="199">
        <v>81756.836385197501</v>
      </c>
      <c r="AB79" s="199">
        <v>259815.16542373627</v>
      </c>
      <c r="AC79" s="199">
        <v>298373.75169268216</v>
      </c>
      <c r="AD79" s="199">
        <v>501422.84721453296</v>
      </c>
      <c r="AE79" s="199">
        <v>78585.842963044008</v>
      </c>
      <c r="AF79" s="199">
        <v>77589.556576378149</v>
      </c>
      <c r="AG79" s="199">
        <v>160140.13959203119</v>
      </c>
      <c r="AH79" s="199">
        <v>1680723.6503657675</v>
      </c>
      <c r="AI79" s="199">
        <v>1484070.9994820384</v>
      </c>
      <c r="AJ79" s="199">
        <v>196652.6508837291</v>
      </c>
      <c r="AK79" s="199">
        <v>0</v>
      </c>
      <c r="AL79" s="199">
        <v>0</v>
      </c>
      <c r="AM79" s="199">
        <v>0</v>
      </c>
      <c r="AN79" s="199">
        <v>0</v>
      </c>
      <c r="AO79" s="199">
        <v>0</v>
      </c>
      <c r="AP79" s="199">
        <v>0</v>
      </c>
      <c r="AQ79" s="199">
        <v>381665.64761600009</v>
      </c>
      <c r="AR79" s="200">
        <v>2.351E-2</v>
      </c>
      <c r="AS79" s="201">
        <v>77589.556576378149</v>
      </c>
    </row>
    <row r="80" spans="1:45" x14ac:dyDescent="0.25">
      <c r="A80" s="187" t="s">
        <v>206</v>
      </c>
      <c r="B80" s="184" t="s">
        <v>207</v>
      </c>
      <c r="C80" s="182">
        <v>7169</v>
      </c>
      <c r="D80" s="182">
        <v>13086</v>
      </c>
      <c r="E80" s="182" t="s">
        <v>391</v>
      </c>
      <c r="F80" s="217" t="s">
        <v>381</v>
      </c>
      <c r="G80" s="182">
        <v>1</v>
      </c>
      <c r="H80" s="182" t="s">
        <v>208</v>
      </c>
      <c r="I80" s="182" t="s">
        <v>388</v>
      </c>
      <c r="J80" s="222">
        <v>1371.3320000000001</v>
      </c>
      <c r="K80" s="182">
        <v>2090.46</v>
      </c>
      <c r="L80" s="183">
        <v>3461.7920000000004</v>
      </c>
      <c r="M80" s="183">
        <v>0</v>
      </c>
      <c r="N80" s="183">
        <v>0</v>
      </c>
      <c r="O80" s="183">
        <v>3461.7920000000004</v>
      </c>
      <c r="P80" s="183">
        <v>1371.3320000000001</v>
      </c>
      <c r="Q80" s="183">
        <v>2090.46</v>
      </c>
      <c r="R80" s="183">
        <v>291.59715441484167</v>
      </c>
      <c r="S80" s="196">
        <v>0.39613356319501575</v>
      </c>
      <c r="T80" s="197" t="s">
        <v>121</v>
      </c>
      <c r="U80" s="197" t="s">
        <v>384</v>
      </c>
      <c r="V80" s="197">
        <v>2</v>
      </c>
      <c r="W80" s="198">
        <v>1538934.5532601618</v>
      </c>
      <c r="X80" s="198">
        <v>1046948.9391111288</v>
      </c>
      <c r="Y80" s="198">
        <v>491985.61414903298</v>
      </c>
      <c r="Z80" s="198">
        <v>117.60160119671113</v>
      </c>
      <c r="AA80" s="199">
        <v>69653.233429125918</v>
      </c>
      <c r="AB80" s="199">
        <v>208942.80312794039</v>
      </c>
      <c r="AC80" s="199">
        <v>225445.29613790347</v>
      </c>
      <c r="AD80" s="199">
        <v>479969.97898900264</v>
      </c>
      <c r="AE80" s="199">
        <v>48012.681791831666</v>
      </c>
      <c r="AF80" s="199">
        <v>84017.353214009709</v>
      </c>
      <c r="AG80" s="199">
        <v>77217.132954401837</v>
      </c>
      <c r="AH80" s="199">
        <v>1748546.7931148121</v>
      </c>
      <c r="AI80" s="199">
        <v>1146385.522116858</v>
      </c>
      <c r="AJ80" s="199">
        <v>602161.27099795407</v>
      </c>
      <c r="AK80" s="199">
        <v>109698.81474112</v>
      </c>
      <c r="AL80" s="199">
        <v>0</v>
      </c>
      <c r="AM80" s="199">
        <v>0</v>
      </c>
      <c r="AN80" s="199">
        <v>0</v>
      </c>
      <c r="AO80" s="199">
        <v>0</v>
      </c>
      <c r="AP80" s="199">
        <v>0</v>
      </c>
      <c r="AQ80" s="199">
        <v>181527.56434944004</v>
      </c>
      <c r="AR80" s="200">
        <v>6.0868403994578303E-2</v>
      </c>
      <c r="AS80" s="201">
        <v>84017.353214009709</v>
      </c>
    </row>
    <row r="81" spans="1:45" x14ac:dyDescent="0.25">
      <c r="A81" s="187" t="s">
        <v>206</v>
      </c>
      <c r="B81" s="184" t="s">
        <v>209</v>
      </c>
      <c r="C81" s="182">
        <v>1884</v>
      </c>
      <c r="D81" s="182">
        <v>4033</v>
      </c>
      <c r="E81" s="182" t="s">
        <v>390</v>
      </c>
      <c r="F81" s="217" t="s">
        <v>381</v>
      </c>
      <c r="G81" s="182">
        <v>1</v>
      </c>
      <c r="H81" s="182" t="s">
        <v>208</v>
      </c>
      <c r="I81" s="182" t="s">
        <v>388</v>
      </c>
      <c r="J81" s="222">
        <v>548.11400000000003</v>
      </c>
      <c r="K81" s="182">
        <v>853.32</v>
      </c>
      <c r="L81" s="183">
        <v>1401.4340000000002</v>
      </c>
      <c r="M81" s="183">
        <v>7.0000000000000007E-2</v>
      </c>
      <c r="N81" s="183">
        <v>0</v>
      </c>
      <c r="O81" s="183">
        <v>1401.3640000000003</v>
      </c>
      <c r="P81" s="183">
        <v>548.04399999999998</v>
      </c>
      <c r="Q81" s="183">
        <v>853.32</v>
      </c>
      <c r="R81" s="183">
        <v>452.9299363057325</v>
      </c>
      <c r="S81" s="196">
        <v>0.39110939223680885</v>
      </c>
      <c r="T81" s="197" t="s">
        <v>121</v>
      </c>
      <c r="U81" s="197" t="s">
        <v>384</v>
      </c>
      <c r="V81" s="197">
        <v>2</v>
      </c>
      <c r="W81" s="198">
        <v>511741.76605013537</v>
      </c>
      <c r="X81" s="198">
        <v>372262.17959018849</v>
      </c>
      <c r="Y81" s="198">
        <v>139479.58645994685</v>
      </c>
      <c r="Z81" s="198">
        <v>126.88861047610597</v>
      </c>
      <c r="AA81" s="199">
        <v>17270.022750614775</v>
      </c>
      <c r="AB81" s="199">
        <v>101351.57509670647</v>
      </c>
      <c r="AC81" s="199">
        <v>77346.33726613078</v>
      </c>
      <c r="AD81" s="199">
        <v>157014.64583830329</v>
      </c>
      <c r="AE81" s="199">
        <v>13018.882976421966</v>
      </c>
      <c r="AF81" s="199">
        <v>25725.979491903272</v>
      </c>
      <c r="AG81" s="199">
        <v>23847.326276166012</v>
      </c>
      <c r="AH81" s="199">
        <v>680940.20453939144</v>
      </c>
      <c r="AI81" s="199">
        <v>404059.4450436706</v>
      </c>
      <c r="AJ81" s="199">
        <v>276880.75949572085</v>
      </c>
      <c r="AK81" s="199">
        <v>0</v>
      </c>
      <c r="AL81" s="199">
        <v>0</v>
      </c>
      <c r="AM81" s="199">
        <v>0</v>
      </c>
      <c r="AN81" s="199">
        <v>0</v>
      </c>
      <c r="AO81" s="199">
        <v>0</v>
      </c>
      <c r="AP81" s="199">
        <v>0</v>
      </c>
      <c r="AQ81" s="199">
        <v>33231.198970880003</v>
      </c>
      <c r="AR81" s="200">
        <v>5.0564004051049286E-2</v>
      </c>
      <c r="AS81" s="201">
        <v>25725.979491903272</v>
      </c>
    </row>
    <row r="82" spans="1:45" x14ac:dyDescent="0.25">
      <c r="A82" s="187" t="s">
        <v>206</v>
      </c>
      <c r="B82" s="184" t="s">
        <v>210</v>
      </c>
      <c r="C82" s="182">
        <v>1910</v>
      </c>
      <c r="D82" s="182">
        <v>3745</v>
      </c>
      <c r="E82" s="182" t="s">
        <v>390</v>
      </c>
      <c r="F82" s="217" t="s">
        <v>381</v>
      </c>
      <c r="G82" s="182">
        <v>1</v>
      </c>
      <c r="H82" s="182" t="s">
        <v>208</v>
      </c>
      <c r="I82" s="182" t="s">
        <v>388</v>
      </c>
      <c r="J82" s="222">
        <v>741.65599999999995</v>
      </c>
      <c r="K82" s="182">
        <v>688.91</v>
      </c>
      <c r="L82" s="183">
        <v>1430.5659999999998</v>
      </c>
      <c r="M82" s="183">
        <v>0.105</v>
      </c>
      <c r="N82" s="183">
        <v>0</v>
      </c>
      <c r="O82" s="183">
        <v>1430.4609999999998</v>
      </c>
      <c r="P82" s="183">
        <v>741.55099999999993</v>
      </c>
      <c r="Q82" s="183">
        <v>688.91</v>
      </c>
      <c r="R82" s="183">
        <v>360.68586387434556</v>
      </c>
      <c r="S82" s="196">
        <v>0.51843536054960071</v>
      </c>
      <c r="T82" s="197" t="s">
        <v>121</v>
      </c>
      <c r="U82" s="197" t="s">
        <v>384</v>
      </c>
      <c r="V82" s="197">
        <v>4</v>
      </c>
      <c r="W82" s="198">
        <v>379692.72252381279</v>
      </c>
      <c r="X82" s="198">
        <v>281550.73769654223</v>
      </c>
      <c r="Y82" s="198">
        <v>98141.984827270586</v>
      </c>
      <c r="Z82" s="198">
        <v>101.3865747727137</v>
      </c>
      <c r="AA82" s="199">
        <v>4952.9394573477439</v>
      </c>
      <c r="AB82" s="199">
        <v>58960.458811686498</v>
      </c>
      <c r="AC82" s="199">
        <v>59527.601989901683</v>
      </c>
      <c r="AD82" s="199">
        <v>144888.03767108769</v>
      </c>
      <c r="AE82" s="199">
        <v>15765.830734580119</v>
      </c>
      <c r="AF82" s="199">
        <v>30426.005658165919</v>
      </c>
      <c r="AG82" s="199">
        <v>24350.41350725952</v>
      </c>
      <c r="AH82" s="199">
        <v>571527.85133487347</v>
      </c>
      <c r="AI82" s="199">
        <v>307450.38539186964</v>
      </c>
      <c r="AJ82" s="199">
        <v>264077.46594300383</v>
      </c>
      <c r="AK82" s="199">
        <v>24965.398377919995</v>
      </c>
      <c r="AL82" s="199">
        <v>0</v>
      </c>
      <c r="AM82" s="199">
        <v>0</v>
      </c>
      <c r="AN82" s="199">
        <v>0</v>
      </c>
      <c r="AO82" s="199">
        <v>0</v>
      </c>
      <c r="AP82" s="199">
        <v>0</v>
      </c>
      <c r="AQ82" s="199">
        <v>0</v>
      </c>
      <c r="AR82" s="200">
        <v>2.4320000000000001E-2</v>
      </c>
      <c r="AS82" s="201">
        <v>30426.005658165919</v>
      </c>
    </row>
    <row r="83" spans="1:45" x14ac:dyDescent="0.25">
      <c r="A83" s="187" t="s">
        <v>206</v>
      </c>
      <c r="B83" s="184" t="s">
        <v>211</v>
      </c>
      <c r="C83" s="182">
        <v>3361</v>
      </c>
      <c r="D83" s="182">
        <v>4813</v>
      </c>
      <c r="E83" s="182" t="s">
        <v>390</v>
      </c>
      <c r="F83" s="217" t="s">
        <v>381</v>
      </c>
      <c r="G83" s="182">
        <v>1</v>
      </c>
      <c r="H83" s="182" t="s">
        <v>208</v>
      </c>
      <c r="I83" s="182" t="s">
        <v>388</v>
      </c>
      <c r="J83" s="222">
        <v>725.99900000000002</v>
      </c>
      <c r="K83" s="182">
        <v>1008.89</v>
      </c>
      <c r="L83" s="183">
        <v>1734.8890000000001</v>
      </c>
      <c r="M83" s="183">
        <v>0</v>
      </c>
      <c r="N83" s="183">
        <v>0</v>
      </c>
      <c r="O83" s="183">
        <v>1734.8890000000001</v>
      </c>
      <c r="P83" s="183">
        <v>725.99900000000002</v>
      </c>
      <c r="Q83" s="183">
        <v>1008.89</v>
      </c>
      <c r="R83" s="183">
        <v>300.1755429931568</v>
      </c>
      <c r="S83" s="196">
        <v>0.41847000009798896</v>
      </c>
      <c r="T83" s="197" t="s">
        <v>121</v>
      </c>
      <c r="U83" s="197" t="s">
        <v>384</v>
      </c>
      <c r="V83" s="197">
        <v>3</v>
      </c>
      <c r="W83" s="198">
        <v>668742.39507086365</v>
      </c>
      <c r="X83" s="198">
        <v>497945.04037742509</v>
      </c>
      <c r="Y83" s="198">
        <v>170797.35469343851</v>
      </c>
      <c r="Z83" s="198">
        <v>138.94502286949171</v>
      </c>
      <c r="AA83" s="199">
        <v>23116.614758351276</v>
      </c>
      <c r="AB83" s="199">
        <v>100473.47088658702</v>
      </c>
      <c r="AC83" s="199">
        <v>114631.7516547093</v>
      </c>
      <c r="AD83" s="199">
        <v>224477.12411031447</v>
      </c>
      <c r="AE83" s="199">
        <v>19084.027935786347</v>
      </c>
      <c r="AF83" s="199">
        <v>40033.856032283918</v>
      </c>
      <c r="AG83" s="199">
        <v>37396.43491754077</v>
      </c>
      <c r="AH83" s="199">
        <v>784015.310871633</v>
      </c>
      <c r="AI83" s="199">
        <v>535043.44071970787</v>
      </c>
      <c r="AJ83" s="199">
        <v>248971.87015192513</v>
      </c>
      <c r="AK83" s="199">
        <v>43758.247737599995</v>
      </c>
      <c r="AL83" s="199">
        <v>0</v>
      </c>
      <c r="AM83" s="199">
        <v>0</v>
      </c>
      <c r="AN83" s="199">
        <v>0</v>
      </c>
      <c r="AO83" s="199">
        <v>0</v>
      </c>
      <c r="AP83" s="199">
        <v>0</v>
      </c>
      <c r="AQ83" s="199">
        <v>69068.998466560006</v>
      </c>
      <c r="AR83" s="200">
        <v>6.4000000000000001E-2</v>
      </c>
      <c r="AS83" s="201">
        <v>40033.856032283918</v>
      </c>
    </row>
    <row r="84" spans="1:45" x14ac:dyDescent="0.25">
      <c r="A84" s="187" t="s">
        <v>206</v>
      </c>
      <c r="B84" s="184" t="s">
        <v>212</v>
      </c>
      <c r="C84" s="182">
        <v>5506</v>
      </c>
      <c r="D84" s="182">
        <v>10031</v>
      </c>
      <c r="E84" s="182" t="s">
        <v>391</v>
      </c>
      <c r="F84" s="217" t="s">
        <v>381</v>
      </c>
      <c r="G84" s="182">
        <v>1</v>
      </c>
      <c r="H84" s="182" t="s">
        <v>208</v>
      </c>
      <c r="I84" s="182" t="s">
        <v>388</v>
      </c>
      <c r="J84" s="222">
        <v>1450.5060000000001</v>
      </c>
      <c r="K84" s="182">
        <v>1970.68</v>
      </c>
      <c r="L84" s="183">
        <v>3421.1860000000001</v>
      </c>
      <c r="M84" s="183">
        <v>51.003</v>
      </c>
      <c r="N84" s="183">
        <v>0</v>
      </c>
      <c r="O84" s="183">
        <v>3370.183</v>
      </c>
      <c r="P84" s="183">
        <v>1399.5030000000002</v>
      </c>
      <c r="Q84" s="183">
        <v>1970.68</v>
      </c>
      <c r="R84" s="183">
        <v>357.91500181620052</v>
      </c>
      <c r="S84" s="196">
        <v>0.42397753293740825</v>
      </c>
      <c r="T84" s="197" t="s">
        <v>121</v>
      </c>
      <c r="U84" s="197" t="s">
        <v>384</v>
      </c>
      <c r="V84" s="197">
        <v>3</v>
      </c>
      <c r="W84" s="198">
        <v>1259946.250217149</v>
      </c>
      <c r="X84" s="198">
        <v>864315.65752540831</v>
      </c>
      <c r="Y84" s="198">
        <v>395630.59269174084</v>
      </c>
      <c r="Z84" s="198">
        <v>125.60524875058807</v>
      </c>
      <c r="AA84" s="199">
        <v>30827.463553411188</v>
      </c>
      <c r="AB84" s="199">
        <v>199639.41179382979</v>
      </c>
      <c r="AC84" s="199">
        <v>188983.13865899993</v>
      </c>
      <c r="AD84" s="199">
        <v>340235.66993235261</v>
      </c>
      <c r="AE84" s="199">
        <v>34666.050352850027</v>
      </c>
      <c r="AF84" s="199">
        <v>58062.735881289285</v>
      </c>
      <c r="AG84" s="199">
        <v>99693.681618638555</v>
      </c>
      <c r="AH84" s="199">
        <v>1601242.5047277662</v>
      </c>
      <c r="AI84" s="199">
        <v>923503.6575254082</v>
      </c>
      <c r="AJ84" s="199">
        <v>677738.84720235795</v>
      </c>
      <c r="AK84" s="199">
        <v>30145.471135999996</v>
      </c>
      <c r="AL84" s="199">
        <v>0</v>
      </c>
      <c r="AM84" s="199">
        <v>0</v>
      </c>
      <c r="AN84" s="199">
        <v>0</v>
      </c>
      <c r="AO84" s="199">
        <v>0</v>
      </c>
      <c r="AP84" s="199">
        <v>0</v>
      </c>
      <c r="AQ84" s="199">
        <v>134538.921088</v>
      </c>
      <c r="AR84" s="200">
        <v>4.4494730271963517E-2</v>
      </c>
      <c r="AS84" s="201">
        <v>58062.735881289285</v>
      </c>
    </row>
    <row r="85" spans="1:45" x14ac:dyDescent="0.25">
      <c r="A85" s="187" t="s">
        <v>206</v>
      </c>
      <c r="B85" s="184" t="s">
        <v>213</v>
      </c>
      <c r="C85" s="182">
        <v>4853</v>
      </c>
      <c r="D85" s="182">
        <v>9446</v>
      </c>
      <c r="E85" s="182" t="s">
        <v>390</v>
      </c>
      <c r="F85" s="217" t="s">
        <v>381</v>
      </c>
      <c r="G85" s="182">
        <v>1</v>
      </c>
      <c r="H85" s="182" t="s">
        <v>208</v>
      </c>
      <c r="I85" s="182" t="s">
        <v>388</v>
      </c>
      <c r="J85" s="222">
        <v>1953.8219999999999</v>
      </c>
      <c r="K85" s="182">
        <v>1422.99</v>
      </c>
      <c r="L85" s="183">
        <v>3376.8119999999999</v>
      </c>
      <c r="M85" s="183">
        <v>643.68399999999997</v>
      </c>
      <c r="N85" s="183">
        <v>0</v>
      </c>
      <c r="O85" s="183">
        <v>2733.1279999999997</v>
      </c>
      <c r="P85" s="183">
        <v>1310.1379999999999</v>
      </c>
      <c r="Q85" s="183">
        <v>1422.99</v>
      </c>
      <c r="R85" s="183">
        <v>293.21862765299812</v>
      </c>
      <c r="S85" s="196">
        <v>0.57859957853738964</v>
      </c>
      <c r="T85" s="197" t="s">
        <v>121</v>
      </c>
      <c r="U85" s="197" t="s">
        <v>384</v>
      </c>
      <c r="V85" s="197">
        <v>5</v>
      </c>
      <c r="W85" s="198">
        <v>1087227.3952057851</v>
      </c>
      <c r="X85" s="198">
        <v>808733.00131992716</v>
      </c>
      <c r="Y85" s="198">
        <v>278494.39388585795</v>
      </c>
      <c r="Z85" s="198">
        <v>115.099237265063</v>
      </c>
      <c r="AA85" s="199">
        <v>33318.51390685825</v>
      </c>
      <c r="AB85" s="199">
        <v>122080.82020273381</v>
      </c>
      <c r="AC85" s="199">
        <v>115222.35365718603</v>
      </c>
      <c r="AD85" s="199">
        <v>523463.06018464145</v>
      </c>
      <c r="AE85" s="199">
        <v>20490.992580002956</v>
      </c>
      <c r="AF85" s="199">
        <v>70071.379277349202</v>
      </c>
      <c r="AG85" s="199">
        <v>47988.156429905925</v>
      </c>
      <c r="AH85" s="199">
        <v>1841869.7176167944</v>
      </c>
      <c r="AI85" s="199">
        <v>881224.29728927242</v>
      </c>
      <c r="AJ85" s="199">
        <v>960645.42032752198</v>
      </c>
      <c r="AK85" s="199">
        <v>24800.38</v>
      </c>
      <c r="AL85" s="199">
        <v>0</v>
      </c>
      <c r="AM85" s="199">
        <v>0</v>
      </c>
      <c r="AN85" s="199">
        <v>0</v>
      </c>
      <c r="AO85" s="199">
        <v>0</v>
      </c>
      <c r="AP85" s="199">
        <v>0</v>
      </c>
      <c r="AQ85" s="199">
        <v>103062.6445996652</v>
      </c>
      <c r="AR85" s="200">
        <v>5.2800089772496714E-2</v>
      </c>
      <c r="AS85" s="201">
        <v>70071.379277349202</v>
      </c>
    </row>
    <row r="86" spans="1:45" x14ac:dyDescent="0.25">
      <c r="A86" s="187" t="s">
        <v>206</v>
      </c>
      <c r="B86" s="184" t="s">
        <v>214</v>
      </c>
      <c r="C86" s="182">
        <v>3958</v>
      </c>
      <c r="D86" s="182">
        <v>5391</v>
      </c>
      <c r="E86" s="182" t="s">
        <v>390</v>
      </c>
      <c r="F86" s="217" t="s">
        <v>381</v>
      </c>
      <c r="G86" s="182">
        <v>1</v>
      </c>
      <c r="H86" s="182" t="s">
        <v>208</v>
      </c>
      <c r="I86" s="182" t="s">
        <v>388</v>
      </c>
      <c r="J86" s="222">
        <v>993.697</v>
      </c>
      <c r="K86" s="182">
        <v>1084.92</v>
      </c>
      <c r="L86" s="183">
        <v>2078.6170000000002</v>
      </c>
      <c r="M86" s="183">
        <v>0</v>
      </c>
      <c r="N86" s="183">
        <v>0</v>
      </c>
      <c r="O86" s="183">
        <v>2078.6170000000002</v>
      </c>
      <c r="P86" s="183">
        <v>993.697</v>
      </c>
      <c r="Q86" s="183">
        <v>1084.92</v>
      </c>
      <c r="R86" s="183">
        <v>274.10813542193029</v>
      </c>
      <c r="S86" s="196">
        <v>0.47805680411542861</v>
      </c>
      <c r="T86" s="197" t="s">
        <v>121</v>
      </c>
      <c r="U86" s="197" t="s">
        <v>384</v>
      </c>
      <c r="V86" s="197">
        <v>3</v>
      </c>
      <c r="W86" s="198">
        <v>686676.94445536402</v>
      </c>
      <c r="X86" s="198">
        <v>508675.94445536408</v>
      </c>
      <c r="Y86" s="198">
        <v>178001</v>
      </c>
      <c r="Z86" s="198">
        <v>127.37468826847784</v>
      </c>
      <c r="AA86" s="199">
        <v>36571.916871219037</v>
      </c>
      <c r="AB86" s="199">
        <v>99600.968883050897</v>
      </c>
      <c r="AC86" s="199">
        <v>98198.284763324205</v>
      </c>
      <c r="AD86" s="199">
        <v>263492.45830996038</v>
      </c>
      <c r="AE86" s="199">
        <v>14405.755563679128</v>
      </c>
      <c r="AF86" s="199">
        <v>51178.480123344088</v>
      </c>
      <c r="AG86" s="199">
        <v>36369.434178928655</v>
      </c>
      <c r="AH86" s="199">
        <v>1015267.0070599957</v>
      </c>
      <c r="AI86" s="199">
        <v>556586.794662714</v>
      </c>
      <c r="AJ86" s="199">
        <v>458680.21239728166</v>
      </c>
      <c r="AK86" s="199">
        <v>0</v>
      </c>
      <c r="AL86" s="199">
        <v>0</v>
      </c>
      <c r="AM86" s="199">
        <v>0</v>
      </c>
      <c r="AN86" s="199">
        <v>0</v>
      </c>
      <c r="AO86" s="199">
        <v>0</v>
      </c>
      <c r="AP86" s="199">
        <v>0</v>
      </c>
      <c r="AQ86" s="199">
        <v>86265.715961323018</v>
      </c>
      <c r="AR86" s="200">
        <v>5.2917581923381002E-2</v>
      </c>
      <c r="AS86" s="201">
        <v>51178.480123344088</v>
      </c>
    </row>
    <row r="87" spans="1:45" x14ac:dyDescent="0.25">
      <c r="A87" s="187" t="s">
        <v>206</v>
      </c>
      <c r="B87" s="184" t="s">
        <v>215</v>
      </c>
      <c r="C87" s="182">
        <v>2237</v>
      </c>
      <c r="D87" s="182">
        <v>6824</v>
      </c>
      <c r="E87" s="182" t="s">
        <v>390</v>
      </c>
      <c r="F87" s="217" t="s">
        <v>381</v>
      </c>
      <c r="G87" s="182">
        <v>1</v>
      </c>
      <c r="H87" s="182" t="s">
        <v>208</v>
      </c>
      <c r="I87" s="182" t="s">
        <v>388</v>
      </c>
      <c r="J87" s="222">
        <v>1002.756</v>
      </c>
      <c r="K87" s="182">
        <v>959.59</v>
      </c>
      <c r="L87" s="183">
        <v>1962.346</v>
      </c>
      <c r="M87" s="183">
        <v>0</v>
      </c>
      <c r="N87" s="183">
        <v>0</v>
      </c>
      <c r="O87" s="183">
        <v>1962.346</v>
      </c>
      <c r="P87" s="183">
        <v>1002.756</v>
      </c>
      <c r="Q87" s="183">
        <v>959.59</v>
      </c>
      <c r="R87" s="183">
        <v>428.96289673670094</v>
      </c>
      <c r="S87" s="196">
        <v>0.51099857007887495</v>
      </c>
      <c r="T87" s="197" t="s">
        <v>121</v>
      </c>
      <c r="U87" s="197" t="s">
        <v>384</v>
      </c>
      <c r="V87" s="197">
        <v>4</v>
      </c>
      <c r="W87" s="198">
        <v>706080.41026092065</v>
      </c>
      <c r="X87" s="198">
        <v>472168.91755987279</v>
      </c>
      <c r="Y87" s="198">
        <v>233911.49270104789</v>
      </c>
      <c r="Z87" s="198">
        <v>103.47016563026386</v>
      </c>
      <c r="AA87" s="199">
        <v>19732.926157736434</v>
      </c>
      <c r="AB87" s="199">
        <v>83065.544705522479</v>
      </c>
      <c r="AC87" s="199">
        <v>71906.302926165619</v>
      </c>
      <c r="AD87" s="199">
        <v>240580.60737278237</v>
      </c>
      <c r="AE87" s="199">
        <v>20904.35187208145</v>
      </c>
      <c r="AF87" s="199">
        <v>35558.6818935056</v>
      </c>
      <c r="AG87" s="199">
        <v>24532.134797392304</v>
      </c>
      <c r="AH87" s="199">
        <v>1031579.5680753425</v>
      </c>
      <c r="AI87" s="199">
        <v>474815.01301842305</v>
      </c>
      <c r="AJ87" s="199">
        <v>556764.55505691934</v>
      </c>
      <c r="AK87" s="199">
        <v>36350.983125952</v>
      </c>
      <c r="AL87" s="199">
        <v>0</v>
      </c>
      <c r="AM87" s="199">
        <v>0</v>
      </c>
      <c r="AN87" s="199">
        <v>0</v>
      </c>
      <c r="AO87" s="199">
        <v>0</v>
      </c>
      <c r="AP87" s="199">
        <v>0</v>
      </c>
      <c r="AQ87" s="199">
        <v>98384.916579362543</v>
      </c>
      <c r="AR87" s="200">
        <v>5.5884335304907697E-2</v>
      </c>
      <c r="AS87" s="201">
        <v>35558.6818935056</v>
      </c>
    </row>
    <row r="88" spans="1:45" x14ac:dyDescent="0.25">
      <c r="A88" s="187" t="s">
        <v>206</v>
      </c>
      <c r="B88" s="184" t="s">
        <v>216</v>
      </c>
      <c r="C88" s="182">
        <v>4530</v>
      </c>
      <c r="D88" s="182">
        <v>6733</v>
      </c>
      <c r="E88" s="182" t="s">
        <v>390</v>
      </c>
      <c r="F88" s="217" t="s">
        <v>381</v>
      </c>
      <c r="G88" s="182">
        <v>1</v>
      </c>
      <c r="H88" s="182" t="s">
        <v>208</v>
      </c>
      <c r="I88" s="182" t="s">
        <v>388</v>
      </c>
      <c r="J88" s="222">
        <v>1360.4870000000001</v>
      </c>
      <c r="K88" s="182">
        <v>1164.3</v>
      </c>
      <c r="L88" s="183">
        <v>2524.7870000000003</v>
      </c>
      <c r="M88" s="183">
        <v>0</v>
      </c>
      <c r="N88" s="183">
        <v>0</v>
      </c>
      <c r="O88" s="183">
        <v>2524.7870000000003</v>
      </c>
      <c r="P88" s="183">
        <v>1360.4870000000001</v>
      </c>
      <c r="Q88" s="183">
        <v>1164.3</v>
      </c>
      <c r="R88" s="183">
        <v>257.0198675496689</v>
      </c>
      <c r="S88" s="196">
        <v>0.53885218832321302</v>
      </c>
      <c r="T88" s="197" t="s">
        <v>121</v>
      </c>
      <c r="U88" s="197" t="s">
        <v>384</v>
      </c>
      <c r="V88" s="197">
        <v>4</v>
      </c>
      <c r="W88" s="198">
        <v>777486.59743150149</v>
      </c>
      <c r="X88" s="198">
        <v>605514.86047403712</v>
      </c>
      <c r="Y88" s="198">
        <v>171971.7369574644</v>
      </c>
      <c r="Z88" s="198">
        <v>115.47402308502919</v>
      </c>
      <c r="AA88" s="199">
        <v>49120.439886371714</v>
      </c>
      <c r="AB88" s="199">
        <v>90677.959855167835</v>
      </c>
      <c r="AC88" s="199">
        <v>87469.330224982288</v>
      </c>
      <c r="AD88" s="199">
        <v>275540.37054105359</v>
      </c>
      <c r="AE88" s="199">
        <v>37283.954628605992</v>
      </c>
      <c r="AF88" s="199">
        <v>54475.552526852298</v>
      </c>
      <c r="AG88" s="199">
        <v>52703.062148825702</v>
      </c>
      <c r="AH88" s="199">
        <v>1016923.9163338637</v>
      </c>
      <c r="AI88" s="199">
        <v>605514.86047403712</v>
      </c>
      <c r="AJ88" s="199">
        <v>411409.05585982662</v>
      </c>
      <c r="AK88" s="199">
        <v>0</v>
      </c>
      <c r="AL88" s="199">
        <v>0</v>
      </c>
      <c r="AM88" s="199">
        <v>0</v>
      </c>
      <c r="AN88" s="199">
        <v>0</v>
      </c>
      <c r="AO88" s="199">
        <v>0</v>
      </c>
      <c r="AP88" s="199">
        <v>0</v>
      </c>
      <c r="AQ88" s="199">
        <v>41946.504000000001</v>
      </c>
      <c r="AR88" s="200">
        <v>2.9468945969217702E-2</v>
      </c>
      <c r="AS88" s="201">
        <v>54475.552526852298</v>
      </c>
    </row>
    <row r="89" spans="1:45" x14ac:dyDescent="0.25">
      <c r="A89" s="187" t="s">
        <v>206</v>
      </c>
      <c r="B89" s="184" t="s">
        <v>217</v>
      </c>
      <c r="C89" s="182">
        <v>6932</v>
      </c>
      <c r="D89" s="182">
        <v>9210</v>
      </c>
      <c r="E89" s="182" t="s">
        <v>391</v>
      </c>
      <c r="F89" s="217" t="s">
        <v>381</v>
      </c>
      <c r="G89" s="182">
        <v>1</v>
      </c>
      <c r="H89" s="182" t="s">
        <v>208</v>
      </c>
      <c r="I89" s="182" t="s">
        <v>388</v>
      </c>
      <c r="J89" s="222">
        <v>1917.413</v>
      </c>
      <c r="K89" s="182">
        <v>1662.17</v>
      </c>
      <c r="L89" s="183">
        <v>3579.5830000000001</v>
      </c>
      <c r="M89" s="183">
        <v>0</v>
      </c>
      <c r="N89" s="183">
        <v>0</v>
      </c>
      <c r="O89" s="183">
        <v>3579.5830000000001</v>
      </c>
      <c r="P89" s="183">
        <v>1917.413</v>
      </c>
      <c r="Q89" s="183">
        <v>1662.17</v>
      </c>
      <c r="R89" s="183">
        <v>239.78216964800924</v>
      </c>
      <c r="S89" s="196">
        <v>0.53565261651985718</v>
      </c>
      <c r="T89" s="197" t="s">
        <v>121</v>
      </c>
      <c r="U89" s="197" t="s">
        <v>384</v>
      </c>
      <c r="V89" s="197">
        <v>4</v>
      </c>
      <c r="W89" s="198">
        <v>1065976.7576060113</v>
      </c>
      <c r="X89" s="198">
        <v>808249.49329164671</v>
      </c>
      <c r="Y89" s="198">
        <v>257727.26431436464</v>
      </c>
      <c r="Z89" s="198">
        <v>115.74123318197735</v>
      </c>
      <c r="AA89" s="199">
        <v>45103.06174915078</v>
      </c>
      <c r="AB89" s="199">
        <v>128354.14027339008</v>
      </c>
      <c r="AC89" s="199">
        <v>153532.54892328539</v>
      </c>
      <c r="AD89" s="199">
        <v>428830.19667322974</v>
      </c>
      <c r="AE89" s="199">
        <v>53517.801985676153</v>
      </c>
      <c r="AF89" s="199">
        <v>79161.343741654055</v>
      </c>
      <c r="AG89" s="199">
        <v>35616.626659610491</v>
      </c>
      <c r="AH89" s="199">
        <v>1533938.0361218124</v>
      </c>
      <c r="AI89" s="199">
        <v>861856.79890847986</v>
      </c>
      <c r="AJ89" s="199">
        <v>672081.23721333256</v>
      </c>
      <c r="AK89" s="199">
        <v>0</v>
      </c>
      <c r="AL89" s="199">
        <v>0</v>
      </c>
      <c r="AM89" s="199">
        <v>0</v>
      </c>
      <c r="AN89" s="199">
        <v>0</v>
      </c>
      <c r="AO89" s="199">
        <v>0</v>
      </c>
      <c r="AP89" s="199">
        <v>0</v>
      </c>
      <c r="AQ89" s="199">
        <v>111394.68000000001</v>
      </c>
      <c r="AR89" s="200">
        <v>5.2650000000000002E-2</v>
      </c>
      <c r="AS89" s="201">
        <v>79161.343741654055</v>
      </c>
    </row>
    <row r="90" spans="1:45" x14ac:dyDescent="0.25">
      <c r="A90" s="187" t="s">
        <v>206</v>
      </c>
      <c r="B90" s="184" t="s">
        <v>218</v>
      </c>
      <c r="C90" s="182">
        <v>3882</v>
      </c>
      <c r="D90" s="182">
        <v>6942</v>
      </c>
      <c r="E90" s="182" t="s">
        <v>390</v>
      </c>
      <c r="F90" s="217" t="s">
        <v>381</v>
      </c>
      <c r="G90" s="182">
        <v>1</v>
      </c>
      <c r="H90" s="182" t="s">
        <v>208</v>
      </c>
      <c r="I90" s="182" t="s">
        <v>388</v>
      </c>
      <c r="J90" s="222">
        <v>1455.7529999999999</v>
      </c>
      <c r="K90" s="182">
        <v>1370.63</v>
      </c>
      <c r="L90" s="183">
        <v>2826.3829999999998</v>
      </c>
      <c r="M90" s="183">
        <v>0</v>
      </c>
      <c r="N90" s="183">
        <v>0</v>
      </c>
      <c r="O90" s="183">
        <v>2826.3829999999998</v>
      </c>
      <c r="P90" s="183">
        <v>1455.7529999999999</v>
      </c>
      <c r="Q90" s="183">
        <v>1370.63</v>
      </c>
      <c r="R90" s="183">
        <v>353.07315816589386</v>
      </c>
      <c r="S90" s="196">
        <v>0.51505864562587589</v>
      </c>
      <c r="T90" s="197" t="s">
        <v>121</v>
      </c>
      <c r="U90" s="197" t="s">
        <v>384</v>
      </c>
      <c r="V90" s="197">
        <v>4</v>
      </c>
      <c r="W90" s="198">
        <v>968760.82412902254</v>
      </c>
      <c r="X90" s="198">
        <v>710748.31063596462</v>
      </c>
      <c r="Y90" s="198">
        <v>258012.51349305792</v>
      </c>
      <c r="Z90" s="198">
        <v>139.55068051412022</v>
      </c>
      <c r="AA90" s="199">
        <v>49076.565000078452</v>
      </c>
      <c r="AB90" s="199">
        <v>133526.43807109317</v>
      </c>
      <c r="AC90" s="199">
        <v>101693.78044821913</v>
      </c>
      <c r="AD90" s="199">
        <v>329815.58431018988</v>
      </c>
      <c r="AE90" s="199">
        <v>47073.395329353982</v>
      </c>
      <c r="AF90" s="199">
        <v>54858.286131037821</v>
      </c>
      <c r="AG90" s="199">
        <v>37334.714840251705</v>
      </c>
      <c r="AH90" s="199">
        <v>1167578.7945258175</v>
      </c>
      <c r="AI90" s="199">
        <v>726131.94480779907</v>
      </c>
      <c r="AJ90" s="199">
        <v>441446.84971801843</v>
      </c>
      <c r="AK90" s="199">
        <v>0</v>
      </c>
      <c r="AL90" s="199">
        <v>0</v>
      </c>
      <c r="AM90" s="199">
        <v>0</v>
      </c>
      <c r="AN90" s="199">
        <v>0</v>
      </c>
      <c r="AO90" s="199">
        <v>0</v>
      </c>
      <c r="AP90" s="199">
        <v>0</v>
      </c>
      <c r="AQ90" s="199">
        <v>139239.93392634633</v>
      </c>
      <c r="AR90" s="200">
        <v>6.2509796151953401E-2</v>
      </c>
      <c r="AS90" s="201">
        <v>54858.286131037821</v>
      </c>
    </row>
    <row r="91" spans="1:45" x14ac:dyDescent="0.25">
      <c r="A91" s="187" t="s">
        <v>206</v>
      </c>
      <c r="B91" s="184" t="s">
        <v>219</v>
      </c>
      <c r="C91" s="182">
        <v>6431</v>
      </c>
      <c r="D91" s="182">
        <v>10228</v>
      </c>
      <c r="E91" s="182" t="s">
        <v>391</v>
      </c>
      <c r="F91" s="217" t="s">
        <v>381</v>
      </c>
      <c r="G91" s="182">
        <v>1</v>
      </c>
      <c r="H91" s="182" t="s">
        <v>208</v>
      </c>
      <c r="I91" s="182" t="s">
        <v>388</v>
      </c>
      <c r="J91" s="222">
        <v>1927.6120000000001</v>
      </c>
      <c r="K91" s="182">
        <v>1435.93</v>
      </c>
      <c r="L91" s="183">
        <v>3363.5420000000004</v>
      </c>
      <c r="M91" s="183">
        <v>285.351</v>
      </c>
      <c r="N91" s="183">
        <v>0</v>
      </c>
      <c r="O91" s="183">
        <v>3078.1910000000003</v>
      </c>
      <c r="P91" s="183">
        <v>1642.261</v>
      </c>
      <c r="Q91" s="183">
        <v>1435.93</v>
      </c>
      <c r="R91" s="183">
        <v>223.28253770797699</v>
      </c>
      <c r="S91" s="196">
        <v>0.57308991533330034</v>
      </c>
      <c r="T91" s="197" t="s">
        <v>121</v>
      </c>
      <c r="U91" s="197" t="s">
        <v>384</v>
      </c>
      <c r="V91" s="197">
        <v>5</v>
      </c>
      <c r="W91" s="198">
        <v>1260202.5720733271</v>
      </c>
      <c r="X91" s="198">
        <v>944484.51582011557</v>
      </c>
      <c r="Y91" s="198">
        <v>315718.05625321157</v>
      </c>
      <c r="Z91" s="198">
        <v>123.21104537283215</v>
      </c>
      <c r="AA91" s="199">
        <v>61447.226584692289</v>
      </c>
      <c r="AB91" s="199">
        <v>200783.31760010112</v>
      </c>
      <c r="AC91" s="199">
        <v>192708.34551234992</v>
      </c>
      <c r="AD91" s="199">
        <v>381705.80542505259</v>
      </c>
      <c r="AE91" s="199">
        <v>48357.883150290174</v>
      </c>
      <c r="AF91" s="199">
        <v>67798.248465017939</v>
      </c>
      <c r="AG91" s="199">
        <v>62296.041489962372</v>
      </c>
      <c r="AH91" s="199">
        <v>1479421.2717219719</v>
      </c>
      <c r="AI91" s="199">
        <v>985976.44433567754</v>
      </c>
      <c r="AJ91" s="199">
        <v>493444.82738629438</v>
      </c>
      <c r="AK91" s="199">
        <v>0</v>
      </c>
      <c r="AL91" s="199">
        <v>0</v>
      </c>
      <c r="AM91" s="199">
        <v>0</v>
      </c>
      <c r="AN91" s="199">
        <v>0</v>
      </c>
      <c r="AO91" s="199">
        <v>0</v>
      </c>
      <c r="AP91" s="199">
        <v>0</v>
      </c>
      <c r="AQ91" s="199">
        <v>136779.95200000002</v>
      </c>
      <c r="AR91" s="200">
        <v>4.1999999999999996E-2</v>
      </c>
      <c r="AS91" s="201">
        <v>67798.248465017939</v>
      </c>
    </row>
    <row r="92" spans="1:45" x14ac:dyDescent="0.25">
      <c r="A92" s="187" t="s">
        <v>206</v>
      </c>
      <c r="B92" s="184" t="s">
        <v>220</v>
      </c>
      <c r="C92" s="182">
        <v>4239</v>
      </c>
      <c r="D92" s="182">
        <v>8152</v>
      </c>
      <c r="E92" s="182" t="s">
        <v>390</v>
      </c>
      <c r="F92" s="217" t="s">
        <v>381</v>
      </c>
      <c r="G92" s="182">
        <v>1</v>
      </c>
      <c r="H92" s="182" t="s">
        <v>208</v>
      </c>
      <c r="I92" s="182" t="s">
        <v>388</v>
      </c>
      <c r="J92" s="222">
        <v>1373.64</v>
      </c>
      <c r="K92" s="182">
        <v>1252.07</v>
      </c>
      <c r="L92" s="183">
        <v>2625.71</v>
      </c>
      <c r="M92" s="183">
        <v>46.88</v>
      </c>
      <c r="N92" s="183">
        <v>0</v>
      </c>
      <c r="O92" s="183">
        <v>2578.83</v>
      </c>
      <c r="P92" s="183">
        <v>1326.76</v>
      </c>
      <c r="Q92" s="183">
        <v>1252.07</v>
      </c>
      <c r="R92" s="183">
        <v>295.36919084689788</v>
      </c>
      <c r="S92" s="196">
        <v>0.52314992897159251</v>
      </c>
      <c r="T92" s="197" t="s">
        <v>121</v>
      </c>
      <c r="U92" s="197" t="s">
        <v>384</v>
      </c>
      <c r="V92" s="197">
        <v>4</v>
      </c>
      <c r="W92" s="198">
        <v>868409.58236278733</v>
      </c>
      <c r="X92" s="198">
        <v>681606.06411307934</v>
      </c>
      <c r="Y92" s="198">
        <v>186803.51824970794</v>
      </c>
      <c r="Z92" s="198">
        <v>106.52718134970404</v>
      </c>
      <c r="AA92" s="199">
        <v>57883.647143009846</v>
      </c>
      <c r="AB92" s="199">
        <v>153122.84391751877</v>
      </c>
      <c r="AC92" s="199">
        <v>115448.25277774976</v>
      </c>
      <c r="AD92" s="199">
        <v>299993.9682035466</v>
      </c>
      <c r="AE92" s="199">
        <v>37098.127358673511</v>
      </c>
      <c r="AF92" s="199">
        <v>60259.794183300648</v>
      </c>
      <c r="AG92" s="199">
        <v>38474.992985482422</v>
      </c>
      <c r="AH92" s="199">
        <v>1332773.7445719971</v>
      </c>
      <c r="AI92" s="199">
        <v>717690.73323084647</v>
      </c>
      <c r="AJ92" s="199">
        <v>615083.01134115062</v>
      </c>
      <c r="AK92" s="199">
        <v>22433.09</v>
      </c>
      <c r="AL92" s="199">
        <v>0</v>
      </c>
      <c r="AM92" s="199">
        <v>0</v>
      </c>
      <c r="AN92" s="199">
        <v>0</v>
      </c>
      <c r="AO92" s="199">
        <v>0</v>
      </c>
      <c r="AP92" s="199">
        <v>0</v>
      </c>
      <c r="AQ92" s="199">
        <v>53356.800000000003</v>
      </c>
      <c r="AR92" s="200">
        <v>4.9390000000000003E-2</v>
      </c>
      <c r="AS92" s="201">
        <v>60259.794183300648</v>
      </c>
    </row>
    <row r="93" spans="1:45" x14ac:dyDescent="0.25">
      <c r="A93" s="187" t="s">
        <v>206</v>
      </c>
      <c r="B93" s="184" t="s">
        <v>221</v>
      </c>
      <c r="C93" s="182">
        <v>7690</v>
      </c>
      <c r="D93" s="182">
        <v>11522</v>
      </c>
      <c r="E93" s="182" t="s">
        <v>391</v>
      </c>
      <c r="F93" s="217" t="s">
        <v>381</v>
      </c>
      <c r="G93" s="182">
        <v>1</v>
      </c>
      <c r="H93" s="182" t="s">
        <v>208</v>
      </c>
      <c r="I93" s="182" t="s">
        <v>388</v>
      </c>
      <c r="J93" s="222">
        <v>2095.8200000000002</v>
      </c>
      <c r="K93" s="182">
        <v>1868.83</v>
      </c>
      <c r="L93" s="183">
        <v>3964.65</v>
      </c>
      <c r="M93" s="183">
        <v>351.23500000000001</v>
      </c>
      <c r="N93" s="183">
        <v>0</v>
      </c>
      <c r="O93" s="183">
        <v>3613.415</v>
      </c>
      <c r="P93" s="183">
        <v>1744.585</v>
      </c>
      <c r="Q93" s="183">
        <v>1868.83</v>
      </c>
      <c r="R93" s="183">
        <v>243.02080624187255</v>
      </c>
      <c r="S93" s="196">
        <v>0.52862673880418198</v>
      </c>
      <c r="T93" s="197" t="s">
        <v>121</v>
      </c>
      <c r="U93" s="197" t="s">
        <v>384</v>
      </c>
      <c r="V93" s="197">
        <v>4</v>
      </c>
      <c r="W93" s="198">
        <v>1280861.2124862785</v>
      </c>
      <c r="X93" s="198">
        <v>971128.29327492137</v>
      </c>
      <c r="Y93" s="198">
        <v>309732.91921135713</v>
      </c>
      <c r="Z93" s="198">
        <v>111.16656938780407</v>
      </c>
      <c r="AA93" s="199">
        <v>18418.513761883703</v>
      </c>
      <c r="AB93" s="199">
        <v>186535.37342795986</v>
      </c>
      <c r="AC93" s="199">
        <v>215991.1002730726</v>
      </c>
      <c r="AD93" s="199">
        <v>484171.31298575533</v>
      </c>
      <c r="AE93" s="199">
        <v>48963.601896836655</v>
      </c>
      <c r="AF93" s="199">
        <v>75754.070832828176</v>
      </c>
      <c r="AG93" s="199">
        <v>89152.503779989871</v>
      </c>
      <c r="AH93" s="199">
        <v>1568827.3784751478</v>
      </c>
      <c r="AI93" s="199">
        <v>1078349.0027645384</v>
      </c>
      <c r="AJ93" s="199">
        <v>490478.37571060937</v>
      </c>
      <c r="AK93" s="199">
        <v>26786.136963493042</v>
      </c>
      <c r="AL93" s="199">
        <v>16057.647769332045</v>
      </c>
      <c r="AM93" s="199">
        <v>0</v>
      </c>
      <c r="AN93" s="199">
        <v>0</v>
      </c>
      <c r="AO93" s="199">
        <v>0</v>
      </c>
      <c r="AP93" s="199">
        <v>0</v>
      </c>
      <c r="AQ93" s="199">
        <v>58741.599999999991</v>
      </c>
      <c r="AR93" s="200">
        <v>3.2469999999999999E-2</v>
      </c>
      <c r="AS93" s="201">
        <v>75754.070832828176</v>
      </c>
    </row>
    <row r="94" spans="1:45" x14ac:dyDescent="0.25">
      <c r="A94" s="187" t="s">
        <v>206</v>
      </c>
      <c r="B94" s="184" t="s">
        <v>222</v>
      </c>
      <c r="C94" s="182">
        <v>3198</v>
      </c>
      <c r="D94" s="182">
        <v>4582</v>
      </c>
      <c r="E94" s="182" t="s">
        <v>390</v>
      </c>
      <c r="F94" s="217" t="s">
        <v>381</v>
      </c>
      <c r="G94" s="182">
        <v>1</v>
      </c>
      <c r="H94" s="182" t="s">
        <v>208</v>
      </c>
      <c r="I94" s="182" t="s">
        <v>388</v>
      </c>
      <c r="J94" s="222">
        <v>1081.7560000000001</v>
      </c>
      <c r="K94" s="182">
        <v>641.55999999999995</v>
      </c>
      <c r="L94" s="183">
        <v>1723.316</v>
      </c>
      <c r="M94" s="183">
        <v>50.24</v>
      </c>
      <c r="N94" s="183">
        <v>0</v>
      </c>
      <c r="O94" s="183">
        <v>1673.076</v>
      </c>
      <c r="P94" s="183">
        <v>1031.5160000000001</v>
      </c>
      <c r="Q94" s="183">
        <v>641.55999999999995</v>
      </c>
      <c r="R94" s="183">
        <v>200.61288305190743</v>
      </c>
      <c r="S94" s="196">
        <v>0.62771772559414529</v>
      </c>
      <c r="T94" s="197" t="s">
        <v>121</v>
      </c>
      <c r="U94" s="197" t="s">
        <v>384</v>
      </c>
      <c r="V94" s="197">
        <v>6</v>
      </c>
      <c r="W94" s="198">
        <v>557047.51774836995</v>
      </c>
      <c r="X94" s="198">
        <v>434020.43774441979</v>
      </c>
      <c r="Y94" s="198">
        <v>123027.08000395019</v>
      </c>
      <c r="Z94" s="198">
        <v>121.57300692893277</v>
      </c>
      <c r="AA94" s="199">
        <v>24146.234700594287</v>
      </c>
      <c r="AB94" s="199">
        <v>49494.422893176641</v>
      </c>
      <c r="AC94" s="199">
        <v>93254.178488383113</v>
      </c>
      <c r="AD94" s="199">
        <v>181913.64185585669</v>
      </c>
      <c r="AE94" s="199">
        <v>23430.664106872366</v>
      </c>
      <c r="AF94" s="199">
        <v>27145.937178258995</v>
      </c>
      <c r="AG94" s="199">
        <v>85542.523358272767</v>
      </c>
      <c r="AH94" s="199">
        <v>611016.0212825489</v>
      </c>
      <c r="AI94" s="199">
        <v>475760.77770060184</v>
      </c>
      <c r="AJ94" s="199">
        <v>135255.24358194706</v>
      </c>
      <c r="AK94" s="199">
        <v>0</v>
      </c>
      <c r="AL94" s="199">
        <v>0</v>
      </c>
      <c r="AM94" s="199">
        <v>0</v>
      </c>
      <c r="AN94" s="199">
        <v>0</v>
      </c>
      <c r="AO94" s="199">
        <v>0</v>
      </c>
      <c r="AP94" s="199">
        <v>0</v>
      </c>
      <c r="AQ94" s="199">
        <v>66167.199999999997</v>
      </c>
      <c r="AR94" s="200">
        <v>4.8516027832645504E-2</v>
      </c>
      <c r="AS94" s="201">
        <v>27145.937178258995</v>
      </c>
    </row>
    <row r="95" spans="1:45" ht="45" x14ac:dyDescent="0.25">
      <c r="A95" s="187" t="s">
        <v>206</v>
      </c>
      <c r="B95" s="184" t="s">
        <v>223</v>
      </c>
      <c r="C95" s="182">
        <v>3396</v>
      </c>
      <c r="D95" s="182">
        <v>5420</v>
      </c>
      <c r="E95" s="182" t="s">
        <v>390</v>
      </c>
      <c r="F95" s="217" t="s">
        <v>386</v>
      </c>
      <c r="G95" s="182">
        <v>1</v>
      </c>
      <c r="H95" s="182" t="s">
        <v>208</v>
      </c>
      <c r="I95" s="182" t="s">
        <v>388</v>
      </c>
      <c r="J95" s="222">
        <v>1634.0709999999999</v>
      </c>
      <c r="K95" s="182">
        <v>546.95000000000005</v>
      </c>
      <c r="L95" s="183">
        <v>2181.0209999999997</v>
      </c>
      <c r="M95" s="183">
        <v>352.34</v>
      </c>
      <c r="N95" s="183">
        <v>0.19</v>
      </c>
      <c r="O95" s="183">
        <v>1828.4909999999998</v>
      </c>
      <c r="P95" s="183">
        <v>1281.731</v>
      </c>
      <c r="Q95" s="183">
        <v>546.76</v>
      </c>
      <c r="R95" s="183">
        <v>161.05712603062426</v>
      </c>
      <c r="S95" s="196">
        <v>0.74922295567076158</v>
      </c>
      <c r="T95" s="197" t="s">
        <v>121</v>
      </c>
      <c r="U95" s="197" t="s">
        <v>384</v>
      </c>
      <c r="V95" s="197">
        <v>7</v>
      </c>
      <c r="W95" s="198">
        <v>517276.15971854934</v>
      </c>
      <c r="X95" s="198">
        <v>517276.15971854934</v>
      </c>
      <c r="Y95" s="198">
        <v>0</v>
      </c>
      <c r="Z95" s="198">
        <v>95.43840585213087</v>
      </c>
      <c r="AA95" s="199">
        <v>17417.187211383382</v>
      </c>
      <c r="AB95" s="199">
        <v>49397.662819136356</v>
      </c>
      <c r="AC95" s="199">
        <v>78926.714814100036</v>
      </c>
      <c r="AD95" s="199">
        <v>214358.57554154634</v>
      </c>
      <c r="AE95" s="199">
        <v>30654.06574067787</v>
      </c>
      <c r="AF95" s="199">
        <v>31477.940256606016</v>
      </c>
      <c r="AG95" s="199">
        <v>113636.05030168532</v>
      </c>
      <c r="AH95" s="199">
        <v>707721.61707944027</v>
      </c>
      <c r="AI95" s="199">
        <v>517276.15971854934</v>
      </c>
      <c r="AJ95" s="199">
        <v>190445.45736089093</v>
      </c>
      <c r="AK95" s="199">
        <v>0</v>
      </c>
      <c r="AL95" s="199">
        <v>0</v>
      </c>
      <c r="AM95" s="199">
        <v>0</v>
      </c>
      <c r="AN95" s="199">
        <v>0</v>
      </c>
      <c r="AO95" s="199">
        <v>0</v>
      </c>
      <c r="AP95" s="199">
        <v>0</v>
      </c>
      <c r="AQ95" s="199">
        <v>0</v>
      </c>
      <c r="AR95" s="200">
        <v>2.5999999999999999E-2</v>
      </c>
      <c r="AS95" s="201">
        <v>31477.940256606016</v>
      </c>
    </row>
    <row r="96" spans="1:45" x14ac:dyDescent="0.25">
      <c r="A96" s="187" t="s">
        <v>206</v>
      </c>
      <c r="B96" s="184" t="s">
        <v>224</v>
      </c>
      <c r="C96" s="182">
        <v>1214</v>
      </c>
      <c r="D96" s="182">
        <v>2330</v>
      </c>
      <c r="E96" s="182" t="s">
        <v>390</v>
      </c>
      <c r="F96" s="217" t="s">
        <v>381</v>
      </c>
      <c r="G96" s="182">
        <v>1</v>
      </c>
      <c r="H96" s="182" t="s">
        <v>208</v>
      </c>
      <c r="I96" s="182" t="s">
        <v>388</v>
      </c>
      <c r="J96" s="222">
        <v>638.62599999999998</v>
      </c>
      <c r="K96" s="182">
        <v>202.09</v>
      </c>
      <c r="L96" s="183">
        <v>840.71600000000001</v>
      </c>
      <c r="M96" s="183">
        <v>0</v>
      </c>
      <c r="N96" s="183">
        <v>0</v>
      </c>
      <c r="O96" s="183">
        <v>840.71600000000001</v>
      </c>
      <c r="P96" s="183">
        <v>638.62599999999998</v>
      </c>
      <c r="Q96" s="183">
        <v>202.09</v>
      </c>
      <c r="R96" s="183">
        <v>166.46622734761121</v>
      </c>
      <c r="S96" s="196">
        <v>0.75962156066971487</v>
      </c>
      <c r="T96" s="197" t="s">
        <v>121</v>
      </c>
      <c r="U96" s="197" t="s">
        <v>384</v>
      </c>
      <c r="V96" s="197">
        <v>8</v>
      </c>
      <c r="W96" s="198">
        <v>235341.06286545654</v>
      </c>
      <c r="X96" s="198">
        <v>193266.36707589938</v>
      </c>
      <c r="Y96" s="198">
        <v>42074.695789557154</v>
      </c>
      <c r="Z96" s="198">
        <v>101.00474801092555</v>
      </c>
      <c r="AA96" s="199">
        <v>6853.7932730019565</v>
      </c>
      <c r="AB96" s="199">
        <v>17395.919955210618</v>
      </c>
      <c r="AC96" s="199">
        <v>29432.511512611287</v>
      </c>
      <c r="AD96" s="199">
        <v>83397.562872237046</v>
      </c>
      <c r="AE96" s="199">
        <v>19586.038503715357</v>
      </c>
      <c r="AF96" s="199">
        <v>13587.669293759147</v>
      </c>
      <c r="AG96" s="199">
        <v>39440.560639820324</v>
      </c>
      <c r="AH96" s="199">
        <v>326302.60309641453</v>
      </c>
      <c r="AI96" s="199">
        <v>198337.13521046287</v>
      </c>
      <c r="AJ96" s="199">
        <v>127965.46788595166</v>
      </c>
      <c r="AK96" s="199">
        <v>0</v>
      </c>
      <c r="AL96" s="199">
        <v>0</v>
      </c>
      <c r="AM96" s="199">
        <v>0</v>
      </c>
      <c r="AN96" s="199">
        <v>0</v>
      </c>
      <c r="AO96" s="199">
        <v>0</v>
      </c>
      <c r="AP96" s="199">
        <v>0</v>
      </c>
      <c r="AQ96" s="199">
        <v>15387.264000000003</v>
      </c>
      <c r="AR96" s="200">
        <v>5.8894222505228994E-2</v>
      </c>
      <c r="AS96" s="201">
        <v>13587.669293759147</v>
      </c>
    </row>
    <row r="97" spans="1:45" x14ac:dyDescent="0.25">
      <c r="A97" s="187" t="s">
        <v>206</v>
      </c>
      <c r="B97" s="184" t="s">
        <v>225</v>
      </c>
      <c r="C97" s="182">
        <v>1915</v>
      </c>
      <c r="D97" s="182">
        <v>2799</v>
      </c>
      <c r="E97" s="182" t="s">
        <v>390</v>
      </c>
      <c r="F97" s="217" t="s">
        <v>381</v>
      </c>
      <c r="G97" s="182">
        <v>1</v>
      </c>
      <c r="H97" s="182" t="s">
        <v>208</v>
      </c>
      <c r="I97" s="182" t="s">
        <v>388</v>
      </c>
      <c r="J97" s="222">
        <v>650.56200000000001</v>
      </c>
      <c r="K97" s="182">
        <v>333.64</v>
      </c>
      <c r="L97" s="183">
        <v>984.202</v>
      </c>
      <c r="M97" s="183">
        <v>0</v>
      </c>
      <c r="N97" s="183">
        <v>0</v>
      </c>
      <c r="O97" s="183">
        <v>984.202</v>
      </c>
      <c r="P97" s="183">
        <v>650.56200000000001</v>
      </c>
      <c r="Q97" s="183">
        <v>333.64</v>
      </c>
      <c r="R97" s="183">
        <v>174.22454308093995</v>
      </c>
      <c r="S97" s="196">
        <v>0.66100454987898827</v>
      </c>
      <c r="T97" s="197" t="s">
        <v>121</v>
      </c>
      <c r="U97" s="197" t="s">
        <v>384</v>
      </c>
      <c r="V97" s="197">
        <v>6</v>
      </c>
      <c r="W97" s="198">
        <v>349116.78024999436</v>
      </c>
      <c r="X97" s="198">
        <v>268052.66222428699</v>
      </c>
      <c r="Y97" s="198">
        <v>81064.118025707387</v>
      </c>
      <c r="Z97" s="198">
        <v>124.7291104858858</v>
      </c>
      <c r="AA97" s="199">
        <v>22768.353021440213</v>
      </c>
      <c r="AB97" s="199">
        <v>23114.855691041441</v>
      </c>
      <c r="AC97" s="199">
        <v>41273.750791988743</v>
      </c>
      <c r="AD97" s="199">
        <v>112836.34867872366</v>
      </c>
      <c r="AE97" s="199">
        <v>16532.200016119074</v>
      </c>
      <c r="AF97" s="199">
        <v>20662.884827531583</v>
      </c>
      <c r="AG97" s="199">
        <v>62084.637165266373</v>
      </c>
      <c r="AH97" s="199">
        <v>488447.82301164913</v>
      </c>
      <c r="AI97" s="199">
        <v>280738.39069258771</v>
      </c>
      <c r="AJ97" s="199">
        <v>207709.43231906142</v>
      </c>
      <c r="AK97" s="199">
        <v>0</v>
      </c>
      <c r="AL97" s="199">
        <v>0</v>
      </c>
      <c r="AM97" s="199">
        <v>0</v>
      </c>
      <c r="AN97" s="199">
        <v>0</v>
      </c>
      <c r="AO97" s="199">
        <v>0</v>
      </c>
      <c r="AP97" s="199">
        <v>0</v>
      </c>
      <c r="AQ97" s="199">
        <v>46597.36</v>
      </c>
      <c r="AR97" s="200">
        <v>8.9218528544191794E-2</v>
      </c>
      <c r="AS97" s="201">
        <v>20662.884827531583</v>
      </c>
    </row>
    <row r="98" spans="1:45" ht="45" x14ac:dyDescent="0.25">
      <c r="A98" s="187" t="s">
        <v>206</v>
      </c>
      <c r="B98" s="184" t="s">
        <v>226</v>
      </c>
      <c r="C98" s="182">
        <v>10841</v>
      </c>
      <c r="D98" s="182">
        <v>13846</v>
      </c>
      <c r="E98" s="182" t="s">
        <v>391</v>
      </c>
      <c r="F98" s="217" t="s">
        <v>386</v>
      </c>
      <c r="G98" s="182">
        <v>1</v>
      </c>
      <c r="H98" s="182" t="s">
        <v>208</v>
      </c>
      <c r="I98" s="182" t="s">
        <v>388</v>
      </c>
      <c r="J98" s="222">
        <v>4430.4369999999999</v>
      </c>
      <c r="K98" s="182">
        <v>523.51</v>
      </c>
      <c r="L98" s="183">
        <v>4953.9470000000001</v>
      </c>
      <c r="M98" s="183">
        <v>0.23300000000000001</v>
      </c>
      <c r="N98" s="183">
        <v>0</v>
      </c>
      <c r="O98" s="183">
        <v>4953.7139999999999</v>
      </c>
      <c r="P98" s="183">
        <v>4430.2039999999997</v>
      </c>
      <c r="Q98" s="183">
        <v>523.51</v>
      </c>
      <c r="R98" s="183">
        <v>48.289825661839316</v>
      </c>
      <c r="S98" s="196">
        <v>0.89432466677580524</v>
      </c>
      <c r="T98" s="197" t="s">
        <v>121</v>
      </c>
      <c r="U98" s="197" t="s">
        <v>383</v>
      </c>
      <c r="V98" s="197">
        <v>8</v>
      </c>
      <c r="W98" s="198">
        <v>1359016.3184816882</v>
      </c>
      <c r="X98" s="198">
        <v>1359016.3184816882</v>
      </c>
      <c r="Y98" s="198">
        <v>0</v>
      </c>
      <c r="Z98" s="198">
        <v>98.152269137779015</v>
      </c>
      <c r="AA98" s="199">
        <v>130101.16928125382</v>
      </c>
      <c r="AB98" s="199">
        <v>93285.798473522358</v>
      </c>
      <c r="AC98" s="199">
        <v>42520.774624104335</v>
      </c>
      <c r="AD98" s="199">
        <v>666781.63508175884</v>
      </c>
      <c r="AE98" s="199">
        <v>178690.00793410686</v>
      </c>
      <c r="AF98" s="199">
        <v>105766.87930133572</v>
      </c>
      <c r="AG98" s="199">
        <v>95756.582172218681</v>
      </c>
      <c r="AH98" s="199">
        <v>1956435.9967068266</v>
      </c>
      <c r="AI98" s="199">
        <v>1359016.3184816884</v>
      </c>
      <c r="AJ98" s="199">
        <v>597419.67822513822</v>
      </c>
      <c r="AK98" s="199">
        <v>0</v>
      </c>
      <c r="AL98" s="199">
        <v>0</v>
      </c>
      <c r="AM98" s="199">
        <v>0</v>
      </c>
      <c r="AN98" s="199">
        <v>0</v>
      </c>
      <c r="AO98" s="199">
        <v>0</v>
      </c>
      <c r="AP98" s="199">
        <v>0</v>
      </c>
      <c r="AQ98" s="199">
        <v>0</v>
      </c>
      <c r="AR98" s="200">
        <v>3.09876360359886E-2</v>
      </c>
      <c r="AS98" s="201">
        <v>105766.87930133572</v>
      </c>
    </row>
    <row r="99" spans="1:45" x14ac:dyDescent="0.25">
      <c r="A99" s="187" t="s">
        <v>206</v>
      </c>
      <c r="B99" s="184" t="s">
        <v>227</v>
      </c>
      <c r="C99" s="182">
        <v>6153</v>
      </c>
      <c r="D99" s="182">
        <v>9293</v>
      </c>
      <c r="E99" s="182" t="s">
        <v>391</v>
      </c>
      <c r="F99" s="217" t="s">
        <v>381</v>
      </c>
      <c r="G99" s="182">
        <v>1</v>
      </c>
      <c r="H99" s="182" t="s">
        <v>208</v>
      </c>
      <c r="I99" s="182" t="s">
        <v>388</v>
      </c>
      <c r="J99" s="222">
        <v>1532.5509999999999</v>
      </c>
      <c r="K99" s="182">
        <v>2017.69</v>
      </c>
      <c r="L99" s="183">
        <v>3550.241</v>
      </c>
      <c r="M99" s="183">
        <v>0</v>
      </c>
      <c r="N99" s="183">
        <v>0</v>
      </c>
      <c r="O99" s="183">
        <v>3550.241</v>
      </c>
      <c r="P99" s="183">
        <v>1532.5509999999999</v>
      </c>
      <c r="Q99" s="183">
        <v>2017.69</v>
      </c>
      <c r="R99" s="183">
        <v>327.91971396066958</v>
      </c>
      <c r="S99" s="196">
        <v>0.43167520176799262</v>
      </c>
      <c r="T99" s="197" t="s">
        <v>121</v>
      </c>
      <c r="U99" s="197" t="s">
        <v>384</v>
      </c>
      <c r="V99" s="197">
        <v>3</v>
      </c>
      <c r="W99" s="198">
        <v>1081783.2949171583</v>
      </c>
      <c r="X99" s="198">
        <v>907152.9953792349</v>
      </c>
      <c r="Y99" s="198">
        <v>174630.29953792348</v>
      </c>
      <c r="Z99" s="198">
        <v>116.40840362823182</v>
      </c>
      <c r="AA99" s="199">
        <v>51736.762869884049</v>
      </c>
      <c r="AB99" s="199">
        <v>98004.330570713704</v>
      </c>
      <c r="AC99" s="199">
        <v>204371.07272089511</v>
      </c>
      <c r="AD99" s="199">
        <v>309058.87446162885</v>
      </c>
      <c r="AE99" s="199">
        <v>103032.61013944335</v>
      </c>
      <c r="AF99" s="199">
        <v>61196.746239212152</v>
      </c>
      <c r="AG99" s="199">
        <v>98961.537050535786</v>
      </c>
      <c r="AH99" s="199">
        <v>1108698.0084356118</v>
      </c>
      <c r="AI99" s="199">
        <v>907152.99537923478</v>
      </c>
      <c r="AJ99" s="199">
        <v>201545.01305637707</v>
      </c>
      <c r="AK99" s="199">
        <v>0</v>
      </c>
      <c r="AL99" s="199">
        <v>0</v>
      </c>
      <c r="AM99" s="199">
        <v>0</v>
      </c>
      <c r="AN99" s="199">
        <v>0</v>
      </c>
      <c r="AO99" s="199">
        <v>0</v>
      </c>
      <c r="AP99" s="199">
        <v>0</v>
      </c>
      <c r="AQ99" s="199">
        <v>25920</v>
      </c>
      <c r="AR99" s="200">
        <v>2.42311548887983E-2</v>
      </c>
      <c r="AS99" s="201">
        <v>61196.746239212152</v>
      </c>
    </row>
    <row r="100" spans="1:45" x14ac:dyDescent="0.25">
      <c r="A100" s="187" t="s">
        <v>206</v>
      </c>
      <c r="B100" s="184" t="s">
        <v>228</v>
      </c>
      <c r="C100" s="182">
        <v>17853</v>
      </c>
      <c r="D100" s="182">
        <v>24936</v>
      </c>
      <c r="E100" s="182" t="s">
        <v>391</v>
      </c>
      <c r="F100" s="217" t="s">
        <v>381</v>
      </c>
      <c r="G100" s="182">
        <v>1</v>
      </c>
      <c r="H100" s="182" t="s">
        <v>208</v>
      </c>
      <c r="I100" s="182" t="s">
        <v>388</v>
      </c>
      <c r="J100" s="222">
        <v>5029.2579999999998</v>
      </c>
      <c r="K100" s="182">
        <v>5583.04</v>
      </c>
      <c r="L100" s="183">
        <v>10612.297999999999</v>
      </c>
      <c r="M100" s="183">
        <v>212.17699999999999</v>
      </c>
      <c r="N100" s="183">
        <v>0</v>
      </c>
      <c r="O100" s="183">
        <v>10400.120999999999</v>
      </c>
      <c r="P100" s="183">
        <v>4817.0810000000001</v>
      </c>
      <c r="Q100" s="183">
        <v>5583.04</v>
      </c>
      <c r="R100" s="183">
        <v>312.72279168767153</v>
      </c>
      <c r="S100" s="196">
        <v>0.47390847863488195</v>
      </c>
      <c r="T100" s="197" t="s">
        <v>121</v>
      </c>
      <c r="U100" s="197" t="s">
        <v>385</v>
      </c>
      <c r="V100" s="197">
        <v>3</v>
      </c>
      <c r="W100" s="198">
        <v>2826310.4144879468</v>
      </c>
      <c r="X100" s="198">
        <v>2194823.1966523733</v>
      </c>
      <c r="Y100" s="198">
        <v>631487.21783557325</v>
      </c>
      <c r="Z100" s="198">
        <v>113.34257356785157</v>
      </c>
      <c r="AA100" s="199">
        <v>189533.34631926776</v>
      </c>
      <c r="AB100" s="199">
        <v>364231.65053347137</v>
      </c>
      <c r="AC100" s="199">
        <v>547662.09324217739</v>
      </c>
      <c r="AD100" s="199">
        <v>828995.99572896014</v>
      </c>
      <c r="AE100" s="199">
        <v>219062.78937952116</v>
      </c>
      <c r="AF100" s="199">
        <v>153762.27393145711</v>
      </c>
      <c r="AG100" s="199">
        <v>197213.19630722058</v>
      </c>
      <c r="AH100" s="199">
        <v>2929955.5926353098</v>
      </c>
      <c r="AI100" s="199">
        <v>2458402.1566047845</v>
      </c>
      <c r="AJ100" s="199">
        <v>471553.43603052525</v>
      </c>
      <c r="AK100" s="199">
        <v>0</v>
      </c>
      <c r="AL100" s="199">
        <v>0</v>
      </c>
      <c r="AM100" s="199">
        <v>0</v>
      </c>
      <c r="AN100" s="199">
        <v>59125.586430079988</v>
      </c>
      <c r="AO100" s="199">
        <v>0</v>
      </c>
      <c r="AP100" s="199">
        <v>0</v>
      </c>
      <c r="AQ100" s="199">
        <v>217854.47272145594</v>
      </c>
      <c r="AR100" s="200">
        <v>4.4758983717929107E-2</v>
      </c>
      <c r="AS100" s="201">
        <v>153762.27393145711</v>
      </c>
    </row>
    <row r="101" spans="1:45" x14ac:dyDescent="0.25">
      <c r="A101" s="187" t="s">
        <v>206</v>
      </c>
      <c r="B101" s="184" t="s">
        <v>229</v>
      </c>
      <c r="C101" s="182">
        <v>14934</v>
      </c>
      <c r="D101" s="182">
        <v>21639</v>
      </c>
      <c r="E101" s="182" t="s">
        <v>391</v>
      </c>
      <c r="F101" s="217" t="s">
        <v>381</v>
      </c>
      <c r="G101" s="182">
        <v>1</v>
      </c>
      <c r="H101" s="182" t="s">
        <v>208</v>
      </c>
      <c r="I101" s="182" t="s">
        <v>388</v>
      </c>
      <c r="J101" s="222">
        <v>6156.723</v>
      </c>
      <c r="K101" s="182">
        <v>1759.52</v>
      </c>
      <c r="L101" s="183">
        <v>7916.2430000000004</v>
      </c>
      <c r="M101" s="183">
        <v>0</v>
      </c>
      <c r="N101" s="183">
        <v>0</v>
      </c>
      <c r="O101" s="183">
        <v>7916.2430000000004</v>
      </c>
      <c r="P101" s="183">
        <v>6156.723</v>
      </c>
      <c r="Q101" s="183">
        <v>1759.52</v>
      </c>
      <c r="R101" s="183">
        <v>117.81974019017008</v>
      </c>
      <c r="S101" s="196">
        <v>0.77773294730846432</v>
      </c>
      <c r="T101" s="197" t="s">
        <v>121</v>
      </c>
      <c r="U101" s="197" t="s">
        <v>383</v>
      </c>
      <c r="V101" s="197">
        <v>8</v>
      </c>
      <c r="W101" s="198">
        <v>2446482.2259876258</v>
      </c>
      <c r="X101" s="198">
        <v>2090400.7778738416</v>
      </c>
      <c r="Y101" s="198">
        <v>356081.44811378419</v>
      </c>
      <c r="Z101" s="198">
        <v>113.05893183546493</v>
      </c>
      <c r="AA101" s="199">
        <v>215924.5237641189</v>
      </c>
      <c r="AB101" s="199">
        <v>144652.13184683293</v>
      </c>
      <c r="AC101" s="199">
        <v>191078.87225495977</v>
      </c>
      <c r="AD101" s="199">
        <v>981900.68432010128</v>
      </c>
      <c r="AE101" s="199">
        <v>277514.22307394107</v>
      </c>
      <c r="AF101" s="199">
        <v>158786.10175561195</v>
      </c>
      <c r="AG101" s="199">
        <v>167046.27216291468</v>
      </c>
      <c r="AH101" s="199">
        <v>2635606.5491764639</v>
      </c>
      <c r="AI101" s="199">
        <v>2090400.7778738411</v>
      </c>
      <c r="AJ101" s="199">
        <v>545205.77130262274</v>
      </c>
      <c r="AK101" s="199">
        <v>0</v>
      </c>
      <c r="AL101" s="199">
        <v>0</v>
      </c>
      <c r="AM101" s="199">
        <v>0</v>
      </c>
      <c r="AN101" s="199">
        <v>0</v>
      </c>
      <c r="AO101" s="199">
        <v>0</v>
      </c>
      <c r="AP101" s="199">
        <v>0</v>
      </c>
      <c r="AQ101" s="199">
        <v>0</v>
      </c>
      <c r="AR101" s="200">
        <v>2.5399999999999999E-2</v>
      </c>
      <c r="AS101" s="201">
        <v>158786.10175561195</v>
      </c>
    </row>
    <row r="102" spans="1:45" x14ac:dyDescent="0.25">
      <c r="A102" s="187" t="s">
        <v>230</v>
      </c>
      <c r="B102" s="184" t="s">
        <v>231</v>
      </c>
      <c r="C102" s="182">
        <v>7243</v>
      </c>
      <c r="D102" s="182">
        <v>10800</v>
      </c>
      <c r="E102" s="182" t="s">
        <v>391</v>
      </c>
      <c r="F102" s="217" t="s">
        <v>381</v>
      </c>
      <c r="G102" s="182">
        <v>1</v>
      </c>
      <c r="H102" s="182" t="s">
        <v>232</v>
      </c>
      <c r="I102" s="182" t="s">
        <v>389</v>
      </c>
      <c r="J102" s="222">
        <v>2857.1880000000001</v>
      </c>
      <c r="K102" s="182">
        <v>2091.16</v>
      </c>
      <c r="L102" s="183">
        <v>4948.348</v>
      </c>
      <c r="M102" s="183">
        <v>86.376999999999995</v>
      </c>
      <c r="N102" s="183">
        <v>0</v>
      </c>
      <c r="O102" s="183">
        <v>4861.9709999999995</v>
      </c>
      <c r="P102" s="183">
        <v>2770.8110000000001</v>
      </c>
      <c r="Q102" s="183">
        <v>2091.16</v>
      </c>
      <c r="R102" s="183">
        <v>288.71462101339222</v>
      </c>
      <c r="S102" s="196">
        <v>0.57740239772950486</v>
      </c>
      <c r="T102" s="197" t="s">
        <v>121</v>
      </c>
      <c r="U102" s="197" t="s">
        <v>384</v>
      </c>
      <c r="V102" s="197">
        <v>5</v>
      </c>
      <c r="W102" s="198">
        <v>1390706.4564758176</v>
      </c>
      <c r="X102" s="198">
        <v>1185863.2242809404</v>
      </c>
      <c r="Y102" s="198">
        <v>204843.23219487732</v>
      </c>
      <c r="Z102" s="198">
        <v>128.76911634035349</v>
      </c>
      <c r="AA102" s="199">
        <v>108227.07584071628</v>
      </c>
      <c r="AB102" s="199">
        <v>178260.0845447687</v>
      </c>
      <c r="AC102" s="199">
        <v>166304.65106413426</v>
      </c>
      <c r="AD102" s="199">
        <v>566481.73781204131</v>
      </c>
      <c r="AE102" s="199">
        <v>64194.695549704687</v>
      </c>
      <c r="AF102" s="199">
        <v>79411.40475060865</v>
      </c>
      <c r="AG102" s="199">
        <v>119991.83185474778</v>
      </c>
      <c r="AH102" s="199">
        <v>2354473.3739891774</v>
      </c>
      <c r="AI102" s="199">
        <v>1651010.0961638582</v>
      </c>
      <c r="AJ102" s="199">
        <v>703463.27782531921</v>
      </c>
      <c r="AK102" s="199">
        <v>0</v>
      </c>
      <c r="AL102" s="199">
        <v>0</v>
      </c>
      <c r="AM102" s="199">
        <v>0</v>
      </c>
      <c r="AN102" s="199">
        <v>0</v>
      </c>
      <c r="AO102" s="199">
        <v>0</v>
      </c>
      <c r="AP102" s="199">
        <v>0</v>
      </c>
      <c r="AQ102" s="199">
        <v>109503.63372748802</v>
      </c>
      <c r="AR102" s="200">
        <v>9.4510000000000011E-2</v>
      </c>
      <c r="AS102" s="201">
        <v>79411.40475060865</v>
      </c>
    </row>
    <row r="103" spans="1:45" x14ac:dyDescent="0.25">
      <c r="A103" s="187" t="s">
        <v>230</v>
      </c>
      <c r="B103" s="184" t="s">
        <v>233</v>
      </c>
      <c r="C103" s="182">
        <v>2509</v>
      </c>
      <c r="D103" s="182">
        <v>4154</v>
      </c>
      <c r="E103" s="182" t="s">
        <v>390</v>
      </c>
      <c r="F103" s="217" t="s">
        <v>381</v>
      </c>
      <c r="G103" s="182">
        <v>1</v>
      </c>
      <c r="H103" s="182" t="s">
        <v>232</v>
      </c>
      <c r="I103" s="182" t="s">
        <v>389</v>
      </c>
      <c r="J103" s="222">
        <v>1720.1369999999999</v>
      </c>
      <c r="K103" s="182">
        <v>588.58000000000004</v>
      </c>
      <c r="L103" s="183">
        <v>2308.7170000000001</v>
      </c>
      <c r="M103" s="183">
        <v>106.842</v>
      </c>
      <c r="N103" s="183">
        <v>0</v>
      </c>
      <c r="O103" s="183">
        <v>2201.875</v>
      </c>
      <c r="P103" s="183">
        <v>1613.2949999999998</v>
      </c>
      <c r="Q103" s="183">
        <v>588.58000000000004</v>
      </c>
      <c r="R103" s="183">
        <v>234.58748505380629</v>
      </c>
      <c r="S103" s="196">
        <v>0.74506186769534766</v>
      </c>
      <c r="T103" s="197" t="s">
        <v>121</v>
      </c>
      <c r="U103" s="197" t="s">
        <v>384</v>
      </c>
      <c r="V103" s="197">
        <v>7</v>
      </c>
      <c r="W103" s="198">
        <v>551107.45779396559</v>
      </c>
      <c r="X103" s="198">
        <v>443902.50738346955</v>
      </c>
      <c r="Y103" s="198">
        <v>107204.95041049601</v>
      </c>
      <c r="Z103" s="198">
        <v>132.66910394654926</v>
      </c>
      <c r="AA103" s="199">
        <v>33961.991789314357</v>
      </c>
      <c r="AB103" s="199">
        <v>88603.914391227459</v>
      </c>
      <c r="AC103" s="199">
        <v>38572.589175680187</v>
      </c>
      <c r="AD103" s="199">
        <v>233305.21540611945</v>
      </c>
      <c r="AE103" s="199">
        <v>31917.589811470614</v>
      </c>
      <c r="AF103" s="199">
        <v>35254.037736257895</v>
      </c>
      <c r="AG103" s="199">
        <v>31030.843307599782</v>
      </c>
      <c r="AH103" s="199">
        <v>1057461.554189103</v>
      </c>
      <c r="AI103" s="199">
        <v>630022.27377735439</v>
      </c>
      <c r="AJ103" s="199">
        <v>427439.28041174856</v>
      </c>
      <c r="AK103" s="199">
        <v>29421.11392</v>
      </c>
      <c r="AL103" s="199">
        <v>0</v>
      </c>
      <c r="AM103" s="199">
        <v>0</v>
      </c>
      <c r="AN103" s="199">
        <v>0</v>
      </c>
      <c r="AO103" s="199">
        <v>0</v>
      </c>
      <c r="AP103" s="199">
        <v>0</v>
      </c>
      <c r="AQ103" s="199">
        <v>56879.37179619199</v>
      </c>
      <c r="AR103" s="200">
        <v>9.6000000000000002E-2</v>
      </c>
      <c r="AS103" s="201">
        <v>35254.037736257895</v>
      </c>
    </row>
    <row r="104" spans="1:45" x14ac:dyDescent="0.25">
      <c r="A104" s="187" t="s">
        <v>230</v>
      </c>
      <c r="B104" s="184" t="s">
        <v>234</v>
      </c>
      <c r="C104" s="182">
        <v>5773</v>
      </c>
      <c r="D104" s="182">
        <v>8462</v>
      </c>
      <c r="E104" s="182" t="s">
        <v>391</v>
      </c>
      <c r="F104" s="217" t="s">
        <v>381</v>
      </c>
      <c r="G104" s="182">
        <v>1</v>
      </c>
      <c r="H104" s="182" t="s">
        <v>232</v>
      </c>
      <c r="I104" s="182" t="s">
        <v>389</v>
      </c>
      <c r="J104" s="222">
        <v>2804.7449999999999</v>
      </c>
      <c r="K104" s="182">
        <v>680.86</v>
      </c>
      <c r="L104" s="183">
        <v>3485.605</v>
      </c>
      <c r="M104" s="183">
        <v>52.244</v>
      </c>
      <c r="N104" s="183">
        <v>0</v>
      </c>
      <c r="O104" s="183">
        <v>3433.3609999999999</v>
      </c>
      <c r="P104" s="183">
        <v>2752.5009999999997</v>
      </c>
      <c r="Q104" s="183">
        <v>680.86</v>
      </c>
      <c r="R104" s="183">
        <v>117.93868006235925</v>
      </c>
      <c r="S104" s="196">
        <v>0.80466518724869851</v>
      </c>
      <c r="T104" s="197" t="s">
        <v>121</v>
      </c>
      <c r="U104" s="197" t="s">
        <v>385</v>
      </c>
      <c r="V104" s="197">
        <v>8</v>
      </c>
      <c r="W104" s="198">
        <v>1094846.2042060457</v>
      </c>
      <c r="X104" s="198">
        <v>949582.56947080512</v>
      </c>
      <c r="Y104" s="198">
        <v>145263.63473524051</v>
      </c>
      <c r="Z104" s="198">
        <v>129.38385774120133</v>
      </c>
      <c r="AA104" s="199">
        <v>99522.26843280012</v>
      </c>
      <c r="AB104" s="199">
        <v>116361.85004176169</v>
      </c>
      <c r="AC104" s="199">
        <v>47722.896639370374</v>
      </c>
      <c r="AD104" s="199">
        <v>533213.55791253166</v>
      </c>
      <c r="AE104" s="199">
        <v>83203.287113217346</v>
      </c>
      <c r="AF104" s="199">
        <v>71658.394537797431</v>
      </c>
      <c r="AG104" s="199">
        <v>83656.644722578116</v>
      </c>
      <c r="AH104" s="199">
        <v>1928547.168210248</v>
      </c>
      <c r="AI104" s="199">
        <v>1310066.606196081</v>
      </c>
      <c r="AJ104" s="199">
        <v>618480.56201416696</v>
      </c>
      <c r="AK104" s="199">
        <v>0</v>
      </c>
      <c r="AL104" s="199">
        <v>0</v>
      </c>
      <c r="AM104" s="199">
        <v>0</v>
      </c>
      <c r="AN104" s="199">
        <v>0</v>
      </c>
      <c r="AO104" s="199">
        <v>0</v>
      </c>
      <c r="AP104" s="199">
        <v>0</v>
      </c>
      <c r="AQ104" s="199">
        <v>20856.185039360003</v>
      </c>
      <c r="AR104" s="200">
        <v>9.5090000000000008E-2</v>
      </c>
      <c r="AS104" s="201">
        <v>71658.394537797431</v>
      </c>
    </row>
    <row r="105" spans="1:45" x14ac:dyDescent="0.25">
      <c r="A105" s="187" t="s">
        <v>235</v>
      </c>
      <c r="B105" s="184" t="s">
        <v>236</v>
      </c>
      <c r="C105" s="182">
        <v>5609</v>
      </c>
      <c r="D105" s="182">
        <v>12381</v>
      </c>
      <c r="E105" s="182" t="s">
        <v>391</v>
      </c>
      <c r="F105" s="217" t="s">
        <v>381</v>
      </c>
      <c r="G105" s="182">
        <v>1</v>
      </c>
      <c r="H105" s="182" t="s">
        <v>232</v>
      </c>
      <c r="I105" s="182" t="s">
        <v>389</v>
      </c>
      <c r="J105" s="222">
        <v>2821.32</v>
      </c>
      <c r="K105" s="182">
        <v>588.55999999999995</v>
      </c>
      <c r="L105" s="183">
        <v>3409.88</v>
      </c>
      <c r="M105" s="183">
        <v>13</v>
      </c>
      <c r="N105" s="183">
        <v>0</v>
      </c>
      <c r="O105" s="183">
        <v>3396.88</v>
      </c>
      <c r="P105" s="183">
        <v>2808.32</v>
      </c>
      <c r="Q105" s="183">
        <v>588.55999999999995</v>
      </c>
      <c r="R105" s="183">
        <v>104.93136031378143</v>
      </c>
      <c r="S105" s="196">
        <v>0.82739568547866793</v>
      </c>
      <c r="T105" s="197" t="s">
        <v>121</v>
      </c>
      <c r="U105" s="197" t="s">
        <v>385</v>
      </c>
      <c r="V105" s="197">
        <v>8</v>
      </c>
      <c r="W105" s="198">
        <v>1263120.2283172514</v>
      </c>
      <c r="X105" s="198">
        <v>995101.61257709994</v>
      </c>
      <c r="Y105" s="198">
        <v>268018.61574015144</v>
      </c>
      <c r="Z105" s="198">
        <v>102.02085682232868</v>
      </c>
      <c r="AA105" s="199">
        <v>131442.83723109178</v>
      </c>
      <c r="AB105" s="199">
        <v>182030.91912343344</v>
      </c>
      <c r="AC105" s="199">
        <v>180662.97593459295</v>
      </c>
      <c r="AD105" s="199">
        <v>518909.0469168842</v>
      </c>
      <c r="AE105" s="199">
        <v>51983.456377086935</v>
      </c>
      <c r="AF105" s="199">
        <v>91435.44185326279</v>
      </c>
      <c r="AG105" s="199">
        <v>114883.7867979826</v>
      </c>
      <c r="AH105" s="199">
        <v>2234952.730925356</v>
      </c>
      <c r="AI105" s="199">
        <v>1608079.017270013</v>
      </c>
      <c r="AJ105" s="199">
        <v>626873.71365534305</v>
      </c>
      <c r="AK105" s="199">
        <v>0</v>
      </c>
      <c r="AL105" s="199">
        <v>0</v>
      </c>
      <c r="AM105" s="199">
        <v>0</v>
      </c>
      <c r="AN105" s="199">
        <v>0</v>
      </c>
      <c r="AO105" s="199">
        <v>0</v>
      </c>
      <c r="AP105" s="199">
        <v>0</v>
      </c>
      <c r="AQ105" s="199">
        <v>68217.599999999991</v>
      </c>
      <c r="AR105" s="200">
        <v>9.4E-2</v>
      </c>
      <c r="AS105" s="201">
        <v>91435.44185326279</v>
      </c>
    </row>
    <row r="106" spans="1:45" x14ac:dyDescent="0.25">
      <c r="A106" s="187" t="s">
        <v>235</v>
      </c>
      <c r="B106" s="184" t="s">
        <v>237</v>
      </c>
      <c r="C106" s="182">
        <v>6854</v>
      </c>
      <c r="D106" s="182">
        <v>11234</v>
      </c>
      <c r="E106" s="182" t="s">
        <v>391</v>
      </c>
      <c r="F106" s="217" t="s">
        <v>381</v>
      </c>
      <c r="G106" s="182">
        <v>1</v>
      </c>
      <c r="H106" s="182" t="s">
        <v>232</v>
      </c>
      <c r="I106" s="182" t="s">
        <v>389</v>
      </c>
      <c r="J106" s="222">
        <v>3988.4450000000002</v>
      </c>
      <c r="K106" s="182">
        <v>513.76</v>
      </c>
      <c r="L106" s="183">
        <v>4502.2049999999999</v>
      </c>
      <c r="M106" s="183">
        <v>1370.4580000000001</v>
      </c>
      <c r="N106" s="183">
        <v>0</v>
      </c>
      <c r="O106" s="183">
        <v>3131.7469999999998</v>
      </c>
      <c r="P106" s="183">
        <v>2617.9870000000001</v>
      </c>
      <c r="Q106" s="183">
        <v>513.76</v>
      </c>
      <c r="R106" s="183">
        <v>74.957688940764513</v>
      </c>
      <c r="S106" s="196">
        <v>0.88588702646814177</v>
      </c>
      <c r="T106" s="197" t="s">
        <v>121</v>
      </c>
      <c r="U106" s="197" t="s">
        <v>385</v>
      </c>
      <c r="V106" s="197">
        <v>8</v>
      </c>
      <c r="W106" s="198">
        <v>1173277.824722826</v>
      </c>
      <c r="X106" s="198">
        <v>938035.34492220031</v>
      </c>
      <c r="Y106" s="198">
        <v>235242.47980062582</v>
      </c>
      <c r="Z106" s="198">
        <v>104.43989894274755</v>
      </c>
      <c r="AA106" s="199">
        <v>107733.30453166159</v>
      </c>
      <c r="AB106" s="199">
        <v>72288.370546093865</v>
      </c>
      <c r="AC106" s="199">
        <v>47508.958791898738</v>
      </c>
      <c r="AD106" s="199">
        <v>498725.61892063887</v>
      </c>
      <c r="AE106" s="199">
        <v>89448.667347391034</v>
      </c>
      <c r="AF106" s="199">
        <v>82142.757624449529</v>
      </c>
      <c r="AG106" s="199">
        <v>101923.8189516211</v>
      </c>
      <c r="AH106" s="199">
        <v>1848442.8579610463</v>
      </c>
      <c r="AI106" s="199">
        <v>1331355.9525906397</v>
      </c>
      <c r="AJ106" s="199">
        <v>517086.90537040657</v>
      </c>
      <c r="AK106" s="199">
        <v>0</v>
      </c>
      <c r="AL106" s="199">
        <v>0</v>
      </c>
      <c r="AM106" s="199">
        <v>0</v>
      </c>
      <c r="AN106" s="199">
        <v>0</v>
      </c>
      <c r="AO106" s="199">
        <v>0</v>
      </c>
      <c r="AP106" s="199">
        <v>0</v>
      </c>
      <c r="AQ106" s="199">
        <v>69260.39242496001</v>
      </c>
      <c r="AR106" s="200">
        <v>9.6000000000000002E-2</v>
      </c>
      <c r="AS106" s="201">
        <v>82142.757624449529</v>
      </c>
    </row>
    <row r="107" spans="1:45" x14ac:dyDescent="0.25">
      <c r="A107" s="187" t="s">
        <v>235</v>
      </c>
      <c r="B107" s="184" t="s">
        <v>238</v>
      </c>
      <c r="C107" s="182">
        <v>692</v>
      </c>
      <c r="D107" s="182">
        <v>1669</v>
      </c>
      <c r="E107" s="182" t="s">
        <v>390</v>
      </c>
      <c r="F107" s="217" t="s">
        <v>381</v>
      </c>
      <c r="G107" s="182">
        <v>1</v>
      </c>
      <c r="H107" s="182" t="s">
        <v>232</v>
      </c>
      <c r="I107" s="182" t="s">
        <v>389</v>
      </c>
      <c r="J107" s="222">
        <v>377.34</v>
      </c>
      <c r="K107" s="182">
        <v>54.72</v>
      </c>
      <c r="L107" s="183">
        <v>432.05999999999995</v>
      </c>
      <c r="M107" s="183">
        <v>0</v>
      </c>
      <c r="N107" s="183">
        <v>0</v>
      </c>
      <c r="O107" s="183">
        <v>432.05999999999995</v>
      </c>
      <c r="P107" s="183">
        <v>377.34</v>
      </c>
      <c r="Q107" s="183">
        <v>54.72</v>
      </c>
      <c r="R107" s="183">
        <v>79.075144508670519</v>
      </c>
      <c r="S107" s="196">
        <v>0.87335092348284971</v>
      </c>
      <c r="T107" s="197" t="s">
        <v>121</v>
      </c>
      <c r="U107" s="197" t="s">
        <v>385</v>
      </c>
      <c r="V107" s="197">
        <v>8</v>
      </c>
      <c r="W107" s="198">
        <v>193085.55621161632</v>
      </c>
      <c r="X107" s="198">
        <v>169060.5191304067</v>
      </c>
      <c r="Y107" s="198">
        <v>24025.037081209612</v>
      </c>
      <c r="Z107" s="198">
        <v>115.68936861091451</v>
      </c>
      <c r="AA107" s="199">
        <v>31090.000430446853</v>
      </c>
      <c r="AB107" s="199">
        <v>49130.596940283787</v>
      </c>
      <c r="AC107" s="199">
        <v>28042.850566788893</v>
      </c>
      <c r="AD107" s="199">
        <v>76694.928061034734</v>
      </c>
      <c r="AE107" s="199">
        <v>2172.3867543755123</v>
      </c>
      <c r="AF107" s="199">
        <v>9664.0933113046704</v>
      </c>
      <c r="AG107" s="199">
        <v>19928.22970050999</v>
      </c>
      <c r="AH107" s="199">
        <v>481108.99024750927</v>
      </c>
      <c r="AI107" s="199">
        <v>283834.65741130558</v>
      </c>
      <c r="AJ107" s="199">
        <v>197274.33283620368</v>
      </c>
      <c r="AK107" s="199">
        <v>0</v>
      </c>
      <c r="AL107" s="199">
        <v>0</v>
      </c>
      <c r="AM107" s="199">
        <v>0</v>
      </c>
      <c r="AN107" s="199">
        <v>0</v>
      </c>
      <c r="AO107" s="199">
        <v>0</v>
      </c>
      <c r="AP107" s="199">
        <v>0</v>
      </c>
      <c r="AQ107" s="199">
        <v>3352.8265690154731</v>
      </c>
      <c r="AR107" s="200">
        <v>9.351000000000001E-2</v>
      </c>
      <c r="AS107" s="201">
        <v>9664.0933113046704</v>
      </c>
    </row>
    <row r="108" spans="1:45" ht="45" x14ac:dyDescent="0.25">
      <c r="A108" s="187" t="s">
        <v>235</v>
      </c>
      <c r="B108" s="184" t="s">
        <v>239</v>
      </c>
      <c r="C108" s="182">
        <v>4014</v>
      </c>
      <c r="D108" s="182">
        <v>7270</v>
      </c>
      <c r="E108" s="182" t="s">
        <v>390</v>
      </c>
      <c r="F108" s="217" t="s">
        <v>386</v>
      </c>
      <c r="G108" s="182">
        <v>1</v>
      </c>
      <c r="H108" s="182" t="s">
        <v>232</v>
      </c>
      <c r="I108" s="182" t="s">
        <v>389</v>
      </c>
      <c r="J108" s="222">
        <v>1878.4110000000001</v>
      </c>
      <c r="K108" s="182">
        <v>216.51</v>
      </c>
      <c r="L108" s="183">
        <v>2094.9210000000003</v>
      </c>
      <c r="M108" s="183">
        <v>116.929</v>
      </c>
      <c r="N108" s="183">
        <v>0</v>
      </c>
      <c r="O108" s="183">
        <v>1977.9920000000002</v>
      </c>
      <c r="P108" s="183">
        <v>1761.482</v>
      </c>
      <c r="Q108" s="183">
        <v>216.51</v>
      </c>
      <c r="R108" s="183">
        <v>53.938714499252619</v>
      </c>
      <c r="S108" s="196">
        <v>0.89665004074139298</v>
      </c>
      <c r="T108" s="197" t="s">
        <v>121</v>
      </c>
      <c r="U108" s="197" t="s">
        <v>385</v>
      </c>
      <c r="V108" s="197">
        <v>8</v>
      </c>
      <c r="W108" s="198">
        <v>834729.46008322854</v>
      </c>
      <c r="X108" s="198">
        <v>834729.46008322854</v>
      </c>
      <c r="Y108" s="198">
        <v>0</v>
      </c>
      <c r="Z108" s="198">
        <v>114.81835764556101</v>
      </c>
      <c r="AA108" s="199">
        <v>112844.32801772059</v>
      </c>
      <c r="AB108" s="199">
        <v>147495.61220731228</v>
      </c>
      <c r="AC108" s="199">
        <v>105842.66732289674</v>
      </c>
      <c r="AD108" s="199">
        <v>328778.962219971</v>
      </c>
      <c r="AE108" s="199">
        <v>39023.940888840953</v>
      </c>
      <c r="AF108" s="199">
        <v>62092.361774340141</v>
      </c>
      <c r="AG108" s="199">
        <v>86497.720515013469</v>
      </c>
      <c r="AH108" s="199">
        <v>1668369.6779760795</v>
      </c>
      <c r="AI108" s="199">
        <v>1155500.3978037068</v>
      </c>
      <c r="AJ108" s="199">
        <v>512869.2801723727</v>
      </c>
      <c r="AK108" s="199">
        <v>0</v>
      </c>
      <c r="AL108" s="199">
        <v>0</v>
      </c>
      <c r="AM108" s="199">
        <v>0</v>
      </c>
      <c r="AN108" s="199">
        <v>0</v>
      </c>
      <c r="AO108" s="199">
        <v>0</v>
      </c>
      <c r="AP108" s="199">
        <v>0</v>
      </c>
      <c r="AQ108" s="199">
        <v>0</v>
      </c>
      <c r="AR108" s="200">
        <v>9.5690000000000011E-2</v>
      </c>
      <c r="AS108" s="201">
        <v>62092.361774340141</v>
      </c>
    </row>
    <row r="109" spans="1:45" x14ac:dyDescent="0.25">
      <c r="A109" s="187" t="s">
        <v>235</v>
      </c>
      <c r="B109" s="184" t="s">
        <v>240</v>
      </c>
      <c r="C109" s="182">
        <v>3353</v>
      </c>
      <c r="D109" s="182">
        <v>4955</v>
      </c>
      <c r="E109" s="182" t="s">
        <v>390</v>
      </c>
      <c r="F109" s="217" t="s">
        <v>381</v>
      </c>
      <c r="G109" s="182">
        <v>1</v>
      </c>
      <c r="H109" s="182" t="s">
        <v>232</v>
      </c>
      <c r="I109" s="182" t="s">
        <v>389</v>
      </c>
      <c r="J109" s="222">
        <v>1299.2460000000001</v>
      </c>
      <c r="K109" s="182">
        <v>249.21</v>
      </c>
      <c r="L109" s="183">
        <v>1548.4560000000001</v>
      </c>
      <c r="M109" s="183">
        <v>0</v>
      </c>
      <c r="N109" s="183">
        <v>0</v>
      </c>
      <c r="O109" s="183">
        <v>1548.4560000000001</v>
      </c>
      <c r="P109" s="183">
        <v>1299.2460000000001</v>
      </c>
      <c r="Q109" s="183">
        <v>249.21</v>
      </c>
      <c r="R109" s="183">
        <v>74.324485535341481</v>
      </c>
      <c r="S109" s="196">
        <v>0.8390590368728591</v>
      </c>
      <c r="T109" s="197" t="s">
        <v>121</v>
      </c>
      <c r="U109" s="197" t="s">
        <v>385</v>
      </c>
      <c r="V109" s="197">
        <v>8</v>
      </c>
      <c r="W109" s="198">
        <v>629347.02181514725</v>
      </c>
      <c r="X109" s="198">
        <v>536938.23289616976</v>
      </c>
      <c r="Y109" s="198">
        <v>92408.788918977429</v>
      </c>
      <c r="Z109" s="198">
        <v>127.01251701617502</v>
      </c>
      <c r="AA109" s="199">
        <v>72738.288695307419</v>
      </c>
      <c r="AB109" s="199">
        <v>52325.427676985164</v>
      </c>
      <c r="AC109" s="199">
        <v>14756.533125994665</v>
      </c>
      <c r="AD109" s="199">
        <v>345614.74997035495</v>
      </c>
      <c r="AE109" s="199">
        <v>39986.660166033063</v>
      </c>
      <c r="AF109" s="199">
        <v>41574.550217772769</v>
      </c>
      <c r="AG109" s="199">
        <v>66259.234875530528</v>
      </c>
      <c r="AH109" s="199">
        <v>1181558.0491715441</v>
      </c>
      <c r="AI109" s="199">
        <v>888239.19242640131</v>
      </c>
      <c r="AJ109" s="199">
        <v>293318.85674514284</v>
      </c>
      <c r="AK109" s="199">
        <v>0</v>
      </c>
      <c r="AL109" s="199">
        <v>0</v>
      </c>
      <c r="AM109" s="199">
        <v>0</v>
      </c>
      <c r="AN109" s="199">
        <v>0</v>
      </c>
      <c r="AO109" s="199">
        <v>0</v>
      </c>
      <c r="AP109" s="199">
        <v>0</v>
      </c>
      <c r="AQ109" s="199">
        <v>55206.661804799995</v>
      </c>
      <c r="AR109" s="200">
        <v>9.5400000000000013E-2</v>
      </c>
      <c r="AS109" s="201">
        <v>41574.550217772769</v>
      </c>
    </row>
    <row r="110" spans="1:45" ht="45" x14ac:dyDescent="0.25">
      <c r="A110" s="187" t="s">
        <v>235</v>
      </c>
      <c r="B110" s="184" t="s">
        <v>241</v>
      </c>
      <c r="C110" s="182">
        <v>3160</v>
      </c>
      <c r="D110" s="182">
        <v>4581</v>
      </c>
      <c r="E110" s="182" t="s">
        <v>390</v>
      </c>
      <c r="F110" s="217" t="s">
        <v>386</v>
      </c>
      <c r="G110" s="182">
        <v>1</v>
      </c>
      <c r="H110" s="182" t="s">
        <v>232</v>
      </c>
      <c r="I110" s="182" t="s">
        <v>389</v>
      </c>
      <c r="J110" s="222">
        <v>1399.828</v>
      </c>
      <c r="K110" s="182">
        <v>272.19</v>
      </c>
      <c r="L110" s="183">
        <v>1672.018</v>
      </c>
      <c r="M110" s="183">
        <v>0</v>
      </c>
      <c r="N110" s="183">
        <v>0</v>
      </c>
      <c r="O110" s="183">
        <v>1672.018</v>
      </c>
      <c r="P110" s="183">
        <v>1399.828</v>
      </c>
      <c r="Q110" s="183">
        <v>272.19</v>
      </c>
      <c r="R110" s="183">
        <v>86.136075949367083</v>
      </c>
      <c r="S110" s="196">
        <v>0.83720869033706569</v>
      </c>
      <c r="T110" s="197" t="s">
        <v>121</v>
      </c>
      <c r="U110" s="197" t="s">
        <v>385</v>
      </c>
      <c r="V110" s="197">
        <v>8</v>
      </c>
      <c r="W110" s="198">
        <v>398718.78012887225</v>
      </c>
      <c r="X110" s="198">
        <v>398718.78012887225</v>
      </c>
      <c r="Y110" s="198">
        <v>0</v>
      </c>
      <c r="Z110" s="198">
        <v>87.037498390934786</v>
      </c>
      <c r="AA110" s="199">
        <v>83626.965180063227</v>
      </c>
      <c r="AB110" s="199">
        <v>70004.46372064657</v>
      </c>
      <c r="AC110" s="199">
        <v>23921.160066367946</v>
      </c>
      <c r="AD110" s="199">
        <v>253169.76709207668</v>
      </c>
      <c r="AE110" s="199">
        <v>41178.718550607889</v>
      </c>
      <c r="AF110" s="199">
        <v>36537.431056795693</v>
      </c>
      <c r="AG110" s="199">
        <v>80398.510068828764</v>
      </c>
      <c r="AH110" s="199">
        <v>1052459.4568276645</v>
      </c>
      <c r="AI110" s="199">
        <v>751903.3731931902</v>
      </c>
      <c r="AJ110" s="199">
        <v>300556.08363447431</v>
      </c>
      <c r="AK110" s="199">
        <v>0</v>
      </c>
      <c r="AL110" s="199">
        <v>0</v>
      </c>
      <c r="AM110" s="199">
        <v>0</v>
      </c>
      <c r="AN110" s="199">
        <v>0</v>
      </c>
      <c r="AO110" s="199">
        <v>0</v>
      </c>
      <c r="AP110" s="199">
        <v>0</v>
      </c>
      <c r="AQ110" s="199">
        <v>0</v>
      </c>
      <c r="AR110" s="200">
        <v>9.6000000000000002E-2</v>
      </c>
      <c r="AS110" s="201">
        <v>36537.431056795693</v>
      </c>
    </row>
    <row r="111" spans="1:45" x14ac:dyDescent="0.25">
      <c r="A111" s="187" t="s">
        <v>235</v>
      </c>
      <c r="B111" s="184" t="s">
        <v>242</v>
      </c>
      <c r="C111" s="182">
        <v>1749</v>
      </c>
      <c r="D111" s="182">
        <v>3757</v>
      </c>
      <c r="E111" s="182" t="s">
        <v>390</v>
      </c>
      <c r="F111" s="217" t="s">
        <v>381</v>
      </c>
      <c r="G111" s="182">
        <v>1</v>
      </c>
      <c r="H111" s="182" t="s">
        <v>232</v>
      </c>
      <c r="I111" s="182" t="s">
        <v>389</v>
      </c>
      <c r="J111" s="222">
        <v>935.15200000000004</v>
      </c>
      <c r="K111" s="182">
        <v>259.58</v>
      </c>
      <c r="L111" s="183">
        <v>1194.732</v>
      </c>
      <c r="M111" s="183">
        <v>0</v>
      </c>
      <c r="N111" s="183">
        <v>0</v>
      </c>
      <c r="O111" s="183">
        <v>1194.732</v>
      </c>
      <c r="P111" s="183">
        <v>935.15200000000004</v>
      </c>
      <c r="Q111" s="183">
        <v>259.58</v>
      </c>
      <c r="R111" s="183">
        <v>148.4162378502001</v>
      </c>
      <c r="S111" s="196">
        <v>0.7827295159081703</v>
      </c>
      <c r="T111" s="197" t="s">
        <v>121</v>
      </c>
      <c r="U111" s="197" t="s">
        <v>385</v>
      </c>
      <c r="V111" s="197">
        <v>8</v>
      </c>
      <c r="W111" s="198">
        <v>384179.31921472889</v>
      </c>
      <c r="X111" s="198">
        <v>321143.45989803964</v>
      </c>
      <c r="Y111" s="198">
        <v>63035.859316689231</v>
      </c>
      <c r="Z111" s="198">
        <v>102.25693883809659</v>
      </c>
      <c r="AA111" s="199">
        <v>47716.45980255981</v>
      </c>
      <c r="AB111" s="199">
        <v>92899.44542647613</v>
      </c>
      <c r="AC111" s="199">
        <v>55527.952157111868</v>
      </c>
      <c r="AD111" s="199">
        <v>177111.98354970512</v>
      </c>
      <c r="AE111" s="199">
        <v>20006.376689983459</v>
      </c>
      <c r="AF111" s="199">
        <v>31222.292525378602</v>
      </c>
      <c r="AG111" s="199">
        <v>48062.815323656207</v>
      </c>
      <c r="AH111" s="199">
        <v>862639.51963298919</v>
      </c>
      <c r="AI111" s="199">
        <v>577230.96846746304</v>
      </c>
      <c r="AJ111" s="199">
        <v>285408.55116552615</v>
      </c>
      <c r="AK111" s="199">
        <v>0</v>
      </c>
      <c r="AL111" s="199">
        <v>0</v>
      </c>
      <c r="AM111" s="199">
        <v>0</v>
      </c>
      <c r="AN111" s="199">
        <v>0</v>
      </c>
      <c r="AO111" s="199">
        <v>0</v>
      </c>
      <c r="AP111" s="199">
        <v>0</v>
      </c>
      <c r="AQ111" s="199">
        <v>0</v>
      </c>
      <c r="AR111" s="200">
        <v>9.5510000000000012E-2</v>
      </c>
      <c r="AS111" s="201">
        <v>31222.292525378602</v>
      </c>
    </row>
    <row r="112" spans="1:45" x14ac:dyDescent="0.25">
      <c r="A112" s="202" t="s">
        <v>235</v>
      </c>
      <c r="B112" s="203" t="s">
        <v>330</v>
      </c>
      <c r="C112" s="185">
        <v>3651</v>
      </c>
      <c r="D112" s="185">
        <v>4938.6064236041075</v>
      </c>
      <c r="E112" s="185"/>
      <c r="F112" s="218"/>
      <c r="G112" s="185"/>
      <c r="H112" s="185" t="s">
        <v>331</v>
      </c>
      <c r="I112" s="185" t="s">
        <v>331</v>
      </c>
      <c r="J112" s="223"/>
      <c r="K112" s="185"/>
      <c r="L112" s="186"/>
      <c r="M112" s="186"/>
      <c r="N112" s="186"/>
      <c r="O112" s="186" t="e">
        <v>#DIV/0!</v>
      </c>
      <c r="P112" s="186" t="e">
        <v>#DIV/0!</v>
      </c>
      <c r="Q112" s="186" t="e">
        <v>#DIV/0!</v>
      </c>
      <c r="R112" s="186"/>
      <c r="S112" s="204"/>
      <c r="T112" s="205" t="s">
        <v>121</v>
      </c>
      <c r="U112" s="205"/>
      <c r="V112" s="206"/>
      <c r="W112" s="207">
        <v>514284.57670294837</v>
      </c>
      <c r="X112" s="207"/>
      <c r="Y112" s="207"/>
      <c r="Z112" s="207"/>
      <c r="AA112" s="207"/>
      <c r="AB112" s="207"/>
      <c r="AC112" s="207"/>
      <c r="AD112" s="207"/>
      <c r="AE112" s="207"/>
      <c r="AF112" s="207">
        <v>31557.097799216554</v>
      </c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8"/>
      <c r="AS112" s="201">
        <v>31557.097799216554</v>
      </c>
    </row>
    <row r="113" spans="1:45" x14ac:dyDescent="0.25">
      <c r="A113" s="202" t="s">
        <v>235</v>
      </c>
      <c r="B113" s="203" t="s">
        <v>332</v>
      </c>
      <c r="C113" s="185">
        <v>1573</v>
      </c>
      <c r="D113" s="185">
        <v>2487.6582732864827</v>
      </c>
      <c r="E113" s="185"/>
      <c r="F113" s="218"/>
      <c r="G113" s="185"/>
      <c r="H113" s="185" t="s">
        <v>331</v>
      </c>
      <c r="I113" s="185" t="s">
        <v>331</v>
      </c>
      <c r="J113" s="223"/>
      <c r="K113" s="185"/>
      <c r="L113" s="186"/>
      <c r="M113" s="186"/>
      <c r="N113" s="186"/>
      <c r="O113" s="186" t="e">
        <v>#DIV/0!</v>
      </c>
      <c r="P113" s="186" t="e">
        <v>#DIV/0!</v>
      </c>
      <c r="Q113" s="186" t="e">
        <v>#DIV/0!</v>
      </c>
      <c r="R113" s="186"/>
      <c r="S113" s="204"/>
      <c r="T113" s="205" t="s">
        <v>121</v>
      </c>
      <c r="U113" s="205"/>
      <c r="V113" s="206"/>
      <c r="W113" s="207">
        <v>259053.70307380534</v>
      </c>
      <c r="X113" s="207"/>
      <c r="Y113" s="207"/>
      <c r="Z113" s="207"/>
      <c r="AA113" s="207"/>
      <c r="AB113" s="207"/>
      <c r="AC113" s="207"/>
      <c r="AD113" s="207"/>
      <c r="AE113" s="207"/>
      <c r="AF113" s="207">
        <v>15895.835522734653</v>
      </c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8"/>
      <c r="AS113" s="201">
        <v>15895.835522734653</v>
      </c>
    </row>
    <row r="114" spans="1:45" x14ac:dyDescent="0.25">
      <c r="A114" s="202" t="s">
        <v>235</v>
      </c>
      <c r="B114" s="203" t="s">
        <v>333</v>
      </c>
      <c r="C114" s="185">
        <v>2523</v>
      </c>
      <c r="D114" s="185">
        <v>3893.9224936277637</v>
      </c>
      <c r="E114" s="185"/>
      <c r="F114" s="218"/>
      <c r="G114" s="185"/>
      <c r="H114" s="185" t="s">
        <v>331</v>
      </c>
      <c r="I114" s="185" t="s">
        <v>331</v>
      </c>
      <c r="J114" s="223"/>
      <c r="K114" s="185"/>
      <c r="L114" s="186"/>
      <c r="M114" s="186"/>
      <c r="N114" s="186"/>
      <c r="O114" s="186" t="e">
        <v>#DIV/0!</v>
      </c>
      <c r="P114" s="186" t="e">
        <v>#DIV/0!</v>
      </c>
      <c r="Q114" s="186" t="e">
        <v>#DIV/0!</v>
      </c>
      <c r="R114" s="186"/>
      <c r="S114" s="204"/>
      <c r="T114" s="205" t="s">
        <v>121</v>
      </c>
      <c r="U114" s="205"/>
      <c r="V114" s="206"/>
      <c r="W114" s="207">
        <v>405495.82404017384</v>
      </c>
      <c r="X114" s="207"/>
      <c r="Y114" s="207"/>
      <c r="Z114" s="207"/>
      <c r="AA114" s="207"/>
      <c r="AB114" s="207"/>
      <c r="AC114" s="207"/>
      <c r="AD114" s="207"/>
      <c r="AE114" s="207"/>
      <c r="AF114" s="207">
        <v>24881.693824936192</v>
      </c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8"/>
      <c r="AS114" s="201">
        <v>24881.693824936192</v>
      </c>
    </row>
    <row r="115" spans="1:45" x14ac:dyDescent="0.25">
      <c r="A115" s="202" t="s">
        <v>235</v>
      </c>
      <c r="B115" s="203" t="s">
        <v>334</v>
      </c>
      <c r="C115" s="185">
        <v>4307</v>
      </c>
      <c r="D115" s="185">
        <v>6202.245159141381</v>
      </c>
      <c r="E115" s="185"/>
      <c r="F115" s="218"/>
      <c r="G115" s="185"/>
      <c r="H115" s="185" t="s">
        <v>331</v>
      </c>
      <c r="I115" s="185" t="s">
        <v>331</v>
      </c>
      <c r="J115" s="223"/>
      <c r="K115" s="185"/>
      <c r="L115" s="186"/>
      <c r="M115" s="186"/>
      <c r="N115" s="186"/>
      <c r="O115" s="186" t="e">
        <v>#DIV/0!</v>
      </c>
      <c r="P115" s="186" t="e">
        <v>#DIV/0!</v>
      </c>
      <c r="Q115" s="186" t="e">
        <v>#DIV/0!</v>
      </c>
      <c r="R115" s="186"/>
      <c r="S115" s="204"/>
      <c r="T115" s="205" t="s">
        <v>121</v>
      </c>
      <c r="U115" s="205"/>
      <c r="V115" s="206"/>
      <c r="W115" s="207">
        <v>645874.31203904992</v>
      </c>
      <c r="X115" s="207"/>
      <c r="Y115" s="207"/>
      <c r="Z115" s="207"/>
      <c r="AA115" s="207"/>
      <c r="AB115" s="207"/>
      <c r="AC115" s="207"/>
      <c r="AD115" s="207"/>
      <c r="AE115" s="207"/>
      <c r="AF115" s="207">
        <v>39631.59650185395</v>
      </c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8"/>
      <c r="AS115" s="201">
        <v>39631.59650185395</v>
      </c>
    </row>
    <row r="116" spans="1:45" x14ac:dyDescent="0.25">
      <c r="A116" s="202" t="s">
        <v>235</v>
      </c>
      <c r="B116" s="203" t="s">
        <v>335</v>
      </c>
      <c r="C116" s="185">
        <v>758</v>
      </c>
      <c r="D116" s="185">
        <v>1460.6769178535283</v>
      </c>
      <c r="E116" s="185"/>
      <c r="F116" s="218"/>
      <c r="G116" s="185"/>
      <c r="H116" s="185" t="s">
        <v>331</v>
      </c>
      <c r="I116" s="185" t="s">
        <v>331</v>
      </c>
      <c r="J116" s="223"/>
      <c r="K116" s="185"/>
      <c r="L116" s="186"/>
      <c r="M116" s="186"/>
      <c r="N116" s="186"/>
      <c r="O116" s="186" t="e">
        <v>#DIV/0!</v>
      </c>
      <c r="P116" s="186" t="e">
        <v>#DIV/0!</v>
      </c>
      <c r="Q116" s="186" t="e">
        <v>#DIV/0!</v>
      </c>
      <c r="R116" s="186"/>
      <c r="S116" s="204"/>
      <c r="T116" s="205" t="s">
        <v>121</v>
      </c>
      <c r="U116" s="205"/>
      <c r="V116" s="206"/>
      <c r="W116" s="207">
        <v>152108.41803624711</v>
      </c>
      <c r="X116" s="207"/>
      <c r="Y116" s="207"/>
      <c r="Z116" s="207"/>
      <c r="AA116" s="207"/>
      <c r="AB116" s="207"/>
      <c r="AC116" s="207"/>
      <c r="AD116" s="207"/>
      <c r="AE116" s="207"/>
      <c r="AF116" s="207">
        <v>9333.5488589355682</v>
      </c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8"/>
      <c r="AS116" s="201">
        <v>9333.5488589355682</v>
      </c>
    </row>
    <row r="117" spans="1:45" x14ac:dyDescent="0.25">
      <c r="A117" s="202" t="s">
        <v>235</v>
      </c>
      <c r="B117" s="203" t="s">
        <v>336</v>
      </c>
      <c r="C117" s="185">
        <v>6318</v>
      </c>
      <c r="D117" s="185">
        <v>10136.50041558974</v>
      </c>
      <c r="E117" s="185"/>
      <c r="F117" s="218"/>
      <c r="G117" s="185"/>
      <c r="H117" s="185" t="s">
        <v>331</v>
      </c>
      <c r="I117" s="185" t="s">
        <v>331</v>
      </c>
      <c r="J117" s="223"/>
      <c r="K117" s="185"/>
      <c r="L117" s="186"/>
      <c r="M117" s="186"/>
      <c r="N117" s="186"/>
      <c r="O117" s="186" t="e">
        <v>#DIV/0!</v>
      </c>
      <c r="P117" s="186" t="e">
        <v>#DIV/0!</v>
      </c>
      <c r="Q117" s="186" t="e">
        <v>#DIV/0!</v>
      </c>
      <c r="R117" s="186"/>
      <c r="S117" s="204"/>
      <c r="T117" s="205" t="s">
        <v>121</v>
      </c>
      <c r="U117" s="205"/>
      <c r="V117" s="206"/>
      <c r="W117" s="207">
        <v>1055570.2111763828</v>
      </c>
      <c r="X117" s="207"/>
      <c r="Y117" s="207"/>
      <c r="Z117" s="207"/>
      <c r="AA117" s="207"/>
      <c r="AB117" s="207"/>
      <c r="AC117" s="207"/>
      <c r="AD117" s="207"/>
      <c r="AE117" s="207"/>
      <c r="AF117" s="207">
        <v>64771.011803593559</v>
      </c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8"/>
      <c r="AS117" s="201">
        <v>64771.011803593559</v>
      </c>
    </row>
    <row r="118" spans="1:45" x14ac:dyDescent="0.25">
      <c r="A118" s="202" t="s">
        <v>235</v>
      </c>
      <c r="B118" s="203" t="s">
        <v>337</v>
      </c>
      <c r="C118" s="185">
        <v>1788</v>
      </c>
      <c r="D118" s="185">
        <v>3621.6708372408007</v>
      </c>
      <c r="E118" s="185"/>
      <c r="F118" s="218"/>
      <c r="G118" s="185"/>
      <c r="H118" s="185" t="s">
        <v>331</v>
      </c>
      <c r="I118" s="185" t="s">
        <v>331</v>
      </c>
      <c r="J118" s="223"/>
      <c r="K118" s="185"/>
      <c r="L118" s="186"/>
      <c r="M118" s="186"/>
      <c r="N118" s="186"/>
      <c r="O118" s="186" t="e">
        <v>#DIV/0!</v>
      </c>
      <c r="P118" s="186" t="e">
        <v>#DIV/0!</v>
      </c>
      <c r="Q118" s="186" t="e">
        <v>#DIV/0!</v>
      </c>
      <c r="R118" s="186"/>
      <c r="S118" s="204"/>
      <c r="T118" s="205" t="s">
        <v>121</v>
      </c>
      <c r="U118" s="205"/>
      <c r="V118" s="206"/>
      <c r="W118" s="207">
        <v>377144.74362355191</v>
      </c>
      <c r="X118" s="207"/>
      <c r="Y118" s="207"/>
      <c r="Z118" s="207"/>
      <c r="AA118" s="207"/>
      <c r="AB118" s="207"/>
      <c r="AC118" s="207"/>
      <c r="AD118" s="207"/>
      <c r="AE118" s="207"/>
      <c r="AF118" s="207">
        <v>23142.038665225737</v>
      </c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8"/>
      <c r="AS118" s="201">
        <v>23142.038665225737</v>
      </c>
    </row>
    <row r="119" spans="1:45" x14ac:dyDescent="0.25">
      <c r="A119" s="202" t="s">
        <v>235</v>
      </c>
      <c r="B119" s="203" t="s">
        <v>338</v>
      </c>
      <c r="C119" s="185">
        <v>1124</v>
      </c>
      <c r="D119" s="185">
        <v>2058.3916075986676</v>
      </c>
      <c r="E119" s="185"/>
      <c r="F119" s="218"/>
      <c r="G119" s="185"/>
      <c r="H119" s="185" t="s">
        <v>331</v>
      </c>
      <c r="I119" s="185" t="s">
        <v>331</v>
      </c>
      <c r="J119" s="223"/>
      <c r="K119" s="185"/>
      <c r="L119" s="186"/>
      <c r="M119" s="186"/>
      <c r="N119" s="186"/>
      <c r="O119" s="186" t="e">
        <v>#DIV/0!</v>
      </c>
      <c r="P119" s="186" t="e">
        <v>#DIV/0!</v>
      </c>
      <c r="Q119" s="186" t="e">
        <v>#DIV/0!</v>
      </c>
      <c r="R119" s="186"/>
      <c r="S119" s="204"/>
      <c r="T119" s="205" t="s">
        <v>121</v>
      </c>
      <c r="U119" s="205"/>
      <c r="V119" s="206"/>
      <c r="W119" s="207">
        <v>214351.77574450959</v>
      </c>
      <c r="X119" s="207"/>
      <c r="Y119" s="207"/>
      <c r="Z119" s="207"/>
      <c r="AA119" s="207"/>
      <c r="AB119" s="207"/>
      <c r="AC119" s="207"/>
      <c r="AD119" s="207"/>
      <c r="AE119" s="207"/>
      <c r="AF119" s="207">
        <v>13152.873442114338</v>
      </c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8"/>
      <c r="AS119" s="201">
        <v>13152.873442114338</v>
      </c>
    </row>
    <row r="120" spans="1:45" x14ac:dyDescent="0.25">
      <c r="A120" s="187" t="s">
        <v>243</v>
      </c>
      <c r="B120" s="184" t="s">
        <v>244</v>
      </c>
      <c r="C120" s="182">
        <v>366</v>
      </c>
      <c r="D120" s="182">
        <v>534</v>
      </c>
      <c r="E120" s="182" t="s">
        <v>390</v>
      </c>
      <c r="F120" s="217" t="s">
        <v>381</v>
      </c>
      <c r="G120" s="182">
        <v>0</v>
      </c>
      <c r="H120" s="182" t="s">
        <v>245</v>
      </c>
      <c r="I120" s="182" t="s">
        <v>245</v>
      </c>
      <c r="J120" s="222">
        <v>130.34299999999999</v>
      </c>
      <c r="K120" s="182">
        <v>57.113</v>
      </c>
      <c r="L120" s="183">
        <v>187.45599999999999</v>
      </c>
      <c r="M120" s="183">
        <v>0</v>
      </c>
      <c r="N120" s="183">
        <v>0</v>
      </c>
      <c r="O120" s="183">
        <v>187.45599999999999</v>
      </c>
      <c r="P120" s="183">
        <v>130.34299999999999</v>
      </c>
      <c r="Q120" s="183">
        <v>57.113</v>
      </c>
      <c r="R120" s="183">
        <v>156.04644808743168</v>
      </c>
      <c r="S120" s="196">
        <v>0.69532583646295665</v>
      </c>
      <c r="T120" s="197" t="s">
        <v>121</v>
      </c>
      <c r="U120" s="197" t="s">
        <v>384</v>
      </c>
      <c r="V120" s="197">
        <v>6</v>
      </c>
      <c r="W120" s="198">
        <v>74662.893605177174</v>
      </c>
      <c r="X120" s="198">
        <v>50301.149068270155</v>
      </c>
      <c r="Y120" s="198">
        <v>24361.744536907019</v>
      </c>
      <c r="Z120" s="198">
        <v>139.81815281868384</v>
      </c>
      <c r="AA120" s="199">
        <v>0</v>
      </c>
      <c r="AB120" s="199">
        <v>10402.917629229956</v>
      </c>
      <c r="AC120" s="199">
        <v>16354.78093214002</v>
      </c>
      <c r="AD120" s="199">
        <v>19075.83817767413</v>
      </c>
      <c r="AE120" s="199">
        <v>485.2407544085907</v>
      </c>
      <c r="AF120" s="199">
        <v>4021.1672237189287</v>
      </c>
      <c r="AG120" s="199">
        <v>6221.5827327624247</v>
      </c>
      <c r="AH120" s="199">
        <v>56868.259959754883</v>
      </c>
      <c r="AI120" s="199">
        <v>56868.259959754883</v>
      </c>
      <c r="AJ120" s="199">
        <v>0</v>
      </c>
      <c r="AK120" s="199">
        <v>8458.6730432000004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4270.0600012800023</v>
      </c>
      <c r="AR120" s="200">
        <v>3.4000000000000002E-2</v>
      </c>
      <c r="AS120" s="201">
        <v>4021.1672237189287</v>
      </c>
    </row>
    <row r="121" spans="1:45" x14ac:dyDescent="0.25">
      <c r="A121" s="187" t="s">
        <v>243</v>
      </c>
      <c r="B121" s="184" t="s">
        <v>246</v>
      </c>
      <c r="C121" s="182">
        <v>801</v>
      </c>
      <c r="D121" s="182">
        <v>992</v>
      </c>
      <c r="E121" s="182" t="s">
        <v>390</v>
      </c>
      <c r="F121" s="217" t="s">
        <v>381</v>
      </c>
      <c r="G121" s="182">
        <v>0</v>
      </c>
      <c r="H121" s="182" t="s">
        <v>245</v>
      </c>
      <c r="I121" s="182" t="s">
        <v>245</v>
      </c>
      <c r="J121" s="222">
        <v>103.309</v>
      </c>
      <c r="K121" s="182">
        <v>171.62700000000001</v>
      </c>
      <c r="L121" s="183">
        <v>274.93600000000004</v>
      </c>
      <c r="M121" s="183">
        <v>0</v>
      </c>
      <c r="N121" s="183">
        <v>0</v>
      </c>
      <c r="O121" s="183">
        <v>274.93600000000004</v>
      </c>
      <c r="P121" s="183">
        <v>103.309</v>
      </c>
      <c r="Q121" s="183">
        <v>171.62700000000001</v>
      </c>
      <c r="R121" s="183">
        <v>214.26591760299627</v>
      </c>
      <c r="S121" s="196">
        <v>0.37575653970378553</v>
      </c>
      <c r="T121" s="197" t="s">
        <v>121</v>
      </c>
      <c r="U121" s="197" t="s">
        <v>384</v>
      </c>
      <c r="V121" s="197">
        <v>2</v>
      </c>
      <c r="W121" s="198">
        <v>79947.019704323204</v>
      </c>
      <c r="X121" s="198">
        <v>20743.286099202909</v>
      </c>
      <c r="Y121" s="198">
        <v>59203.733605120302</v>
      </c>
      <c r="Z121" s="198">
        <v>80.591753734196772</v>
      </c>
      <c r="AA121" s="199">
        <v>0</v>
      </c>
      <c r="AB121" s="199">
        <v>3284.5682918399998</v>
      </c>
      <c r="AC121" s="199">
        <v>5163.7816220672012</v>
      </c>
      <c r="AD121" s="199">
        <v>6022.9154408192007</v>
      </c>
      <c r="AE121" s="199">
        <v>153.20763392000001</v>
      </c>
      <c r="AF121" s="199">
        <v>1269.6244294103039</v>
      </c>
      <c r="AG121" s="199">
        <v>6966.5325733521722</v>
      </c>
      <c r="AH121" s="199">
        <v>22878.702230107199</v>
      </c>
      <c r="AI121" s="199">
        <v>22878.702230107199</v>
      </c>
      <c r="AJ121" s="199">
        <v>0</v>
      </c>
      <c r="AK121" s="199">
        <v>3032.4656032000003</v>
      </c>
      <c r="AL121" s="199">
        <v>19711.0434752</v>
      </c>
      <c r="AM121" s="199">
        <v>0</v>
      </c>
      <c r="AN121" s="199">
        <v>7581.1810624000009</v>
      </c>
      <c r="AO121" s="199">
        <v>0</v>
      </c>
      <c r="AP121" s="199">
        <v>0</v>
      </c>
      <c r="AQ121" s="199">
        <v>12948.550848000003</v>
      </c>
      <c r="AR121" s="200">
        <v>3.4000000000000002E-2</v>
      </c>
      <c r="AS121" s="201">
        <v>1269.6244294103039</v>
      </c>
    </row>
    <row r="122" spans="1:45" x14ac:dyDescent="0.25">
      <c r="A122" s="187" t="s">
        <v>243</v>
      </c>
      <c r="B122" s="184" t="s">
        <v>247</v>
      </c>
      <c r="C122" s="182">
        <v>7015</v>
      </c>
      <c r="D122" s="182">
        <v>10198</v>
      </c>
      <c r="E122" s="182" t="s">
        <v>391</v>
      </c>
      <c r="F122" s="217" t="s">
        <v>381</v>
      </c>
      <c r="G122" s="182">
        <v>0</v>
      </c>
      <c r="H122" s="182" t="s">
        <v>245</v>
      </c>
      <c r="I122" s="182" t="s">
        <v>245</v>
      </c>
      <c r="J122" s="222">
        <v>1590.8230000000001</v>
      </c>
      <c r="K122" s="182">
        <v>2222.027</v>
      </c>
      <c r="L122" s="183">
        <v>3812.8500000000004</v>
      </c>
      <c r="M122" s="183">
        <v>0</v>
      </c>
      <c r="N122" s="183">
        <v>0</v>
      </c>
      <c r="O122" s="183">
        <v>3812.8500000000004</v>
      </c>
      <c r="P122" s="183">
        <v>1590.8230000000001</v>
      </c>
      <c r="Q122" s="183">
        <v>2222.027</v>
      </c>
      <c r="R122" s="183">
        <v>316.75367070563078</v>
      </c>
      <c r="S122" s="196">
        <v>0.41722674639705204</v>
      </c>
      <c r="T122" s="197" t="s">
        <v>121</v>
      </c>
      <c r="U122" s="197" t="s">
        <v>384</v>
      </c>
      <c r="V122" s="197">
        <v>3</v>
      </c>
      <c r="W122" s="198">
        <v>1326165.173927807</v>
      </c>
      <c r="X122" s="198">
        <v>959739.63891775976</v>
      </c>
      <c r="Y122" s="198">
        <v>366425.53501004732</v>
      </c>
      <c r="Z122" s="198">
        <v>130.04169189329349</v>
      </c>
      <c r="AA122" s="199">
        <v>145889.51252278968</v>
      </c>
      <c r="AB122" s="199">
        <v>164670.96462181743</v>
      </c>
      <c r="AC122" s="199">
        <v>258884.82907014573</v>
      </c>
      <c r="AD122" s="199">
        <v>301957.2763761094</v>
      </c>
      <c r="AE122" s="199">
        <v>7681.024300121825</v>
      </c>
      <c r="AF122" s="199">
        <v>63652.285756341837</v>
      </c>
      <c r="AG122" s="199">
        <v>55657.969681200637</v>
      </c>
      <c r="AH122" s="199">
        <v>1003742.6389177598</v>
      </c>
      <c r="AI122" s="199">
        <v>1003742.6389177598</v>
      </c>
      <c r="AJ122" s="199">
        <v>0</v>
      </c>
      <c r="AK122" s="199">
        <v>34589.063273599997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38667.793710561076</v>
      </c>
      <c r="AR122" s="200">
        <v>3.6000000000000004E-2</v>
      </c>
      <c r="AS122" s="201">
        <v>63652.285756341837</v>
      </c>
    </row>
    <row r="123" spans="1:45" x14ac:dyDescent="0.25">
      <c r="A123" s="187" t="s">
        <v>243</v>
      </c>
      <c r="B123" s="184" t="s">
        <v>248</v>
      </c>
      <c r="C123" s="182">
        <v>2648</v>
      </c>
      <c r="D123" s="182">
        <v>4188</v>
      </c>
      <c r="E123" s="182" t="s">
        <v>390</v>
      </c>
      <c r="F123" s="217" t="s">
        <v>381</v>
      </c>
      <c r="G123" s="182">
        <v>0</v>
      </c>
      <c r="H123" s="182" t="s">
        <v>245</v>
      </c>
      <c r="I123" s="182" t="s">
        <v>245</v>
      </c>
      <c r="J123" s="222">
        <v>418.87900000000002</v>
      </c>
      <c r="K123" s="182">
        <v>786.14099999999996</v>
      </c>
      <c r="L123" s="183">
        <v>1205.02</v>
      </c>
      <c r="M123" s="183">
        <v>0</v>
      </c>
      <c r="N123" s="183">
        <v>0</v>
      </c>
      <c r="O123" s="183">
        <v>1205.02</v>
      </c>
      <c r="P123" s="183">
        <v>418.87900000000002</v>
      </c>
      <c r="Q123" s="183">
        <v>786.14099999999996</v>
      </c>
      <c r="R123" s="183">
        <v>296.88104229607251</v>
      </c>
      <c r="S123" s="196">
        <v>0.34761165789779425</v>
      </c>
      <c r="T123" s="197" t="s">
        <v>121</v>
      </c>
      <c r="U123" s="197" t="s">
        <v>384</v>
      </c>
      <c r="V123" s="197">
        <v>2</v>
      </c>
      <c r="W123" s="198">
        <v>517255.52578465664</v>
      </c>
      <c r="X123" s="198">
        <v>338512.87435477873</v>
      </c>
      <c r="Y123" s="198">
        <v>178742.65142987788</v>
      </c>
      <c r="Z123" s="198">
        <v>123.5089603115226</v>
      </c>
      <c r="AA123" s="199">
        <v>13275.945639573858</v>
      </c>
      <c r="AB123" s="199">
        <v>65691.365836800003</v>
      </c>
      <c r="AC123" s="199">
        <v>103275.632441344</v>
      </c>
      <c r="AD123" s="199">
        <v>120458.30881638399</v>
      </c>
      <c r="AE123" s="199">
        <v>3064.1526783999998</v>
      </c>
      <c r="AF123" s="199">
        <v>25392.488588206077</v>
      </c>
      <c r="AG123" s="199">
        <v>20128.994880987932</v>
      </c>
      <c r="AH123" s="199">
        <v>353512.87435477873</v>
      </c>
      <c r="AI123" s="199">
        <v>353512.87435477873</v>
      </c>
      <c r="AJ123" s="199">
        <v>0</v>
      </c>
      <c r="AK123" s="199">
        <v>76429.210829312011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16101.384552960008</v>
      </c>
      <c r="AR123" s="200">
        <v>3.4000000000000002E-2</v>
      </c>
      <c r="AS123" s="201">
        <v>25392.488588206077</v>
      </c>
    </row>
    <row r="124" spans="1:45" x14ac:dyDescent="0.25">
      <c r="A124" s="187" t="s">
        <v>243</v>
      </c>
      <c r="B124" s="184" t="s">
        <v>249</v>
      </c>
      <c r="C124" s="182">
        <v>2834</v>
      </c>
      <c r="D124" s="182">
        <v>5252</v>
      </c>
      <c r="E124" s="182" t="s">
        <v>390</v>
      </c>
      <c r="F124" s="217" t="s">
        <v>381</v>
      </c>
      <c r="G124" s="182">
        <v>0</v>
      </c>
      <c r="H124" s="182" t="s">
        <v>245</v>
      </c>
      <c r="I124" s="182" t="s">
        <v>245</v>
      </c>
      <c r="J124" s="222">
        <v>714.34400000000005</v>
      </c>
      <c r="K124" s="182">
        <v>970.10500000000002</v>
      </c>
      <c r="L124" s="183">
        <v>1684.4490000000001</v>
      </c>
      <c r="M124" s="183">
        <v>64.662999999999997</v>
      </c>
      <c r="N124" s="183">
        <v>0</v>
      </c>
      <c r="O124" s="183">
        <v>1619.7860000000001</v>
      </c>
      <c r="P124" s="183">
        <v>649.68100000000004</v>
      </c>
      <c r="Q124" s="183">
        <v>970.10500000000002</v>
      </c>
      <c r="R124" s="183">
        <v>342.30945659844741</v>
      </c>
      <c r="S124" s="196">
        <v>0.42408170268141099</v>
      </c>
      <c r="T124" s="197" t="s">
        <v>121</v>
      </c>
      <c r="U124" s="197" t="s">
        <v>384</v>
      </c>
      <c r="V124" s="197">
        <v>3</v>
      </c>
      <c r="W124" s="198">
        <v>668421.40822403622</v>
      </c>
      <c r="X124" s="198">
        <v>467018.45607741468</v>
      </c>
      <c r="Y124" s="198">
        <v>201402.95214662148</v>
      </c>
      <c r="Z124" s="198">
        <v>127.26987970754688</v>
      </c>
      <c r="AA124" s="199">
        <v>43766.853756836899</v>
      </c>
      <c r="AB124" s="199">
        <v>81924.830059662694</v>
      </c>
      <c r="AC124" s="199">
        <v>128796.81415181614</v>
      </c>
      <c r="AD124" s="199">
        <v>150225.6248343724</v>
      </c>
      <c r="AE124" s="199">
        <v>3821.3574075842139</v>
      </c>
      <c r="AF124" s="199">
        <v>31667.408431555952</v>
      </c>
      <c r="AG124" s="199">
        <v>24066.345648847451</v>
      </c>
      <c r="AH124" s="199">
        <v>467018.45607741468</v>
      </c>
      <c r="AI124" s="199">
        <v>467018.45607741468</v>
      </c>
      <c r="AJ124" s="199">
        <v>0</v>
      </c>
      <c r="AK124" s="199">
        <v>6181.8243379200003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85840.056271360008</v>
      </c>
      <c r="AR124" s="200">
        <v>3.4000000000000002E-2</v>
      </c>
      <c r="AS124" s="201">
        <v>31667.408431555952</v>
      </c>
    </row>
    <row r="125" spans="1:45" x14ac:dyDescent="0.25">
      <c r="A125" s="187" t="s">
        <v>243</v>
      </c>
      <c r="B125" s="184" t="s">
        <v>250</v>
      </c>
      <c r="C125" s="182">
        <v>1977</v>
      </c>
      <c r="D125" s="182">
        <v>3935</v>
      </c>
      <c r="E125" s="182" t="s">
        <v>390</v>
      </c>
      <c r="F125" s="217" t="s">
        <v>381</v>
      </c>
      <c r="G125" s="182">
        <v>0</v>
      </c>
      <c r="H125" s="182" t="s">
        <v>245</v>
      </c>
      <c r="I125" s="182" t="s">
        <v>245</v>
      </c>
      <c r="J125" s="222">
        <v>877.23400000000004</v>
      </c>
      <c r="K125" s="182">
        <v>619.35500000000002</v>
      </c>
      <c r="L125" s="183">
        <v>1496.5889999999999</v>
      </c>
      <c r="M125" s="183">
        <v>405.15499999999997</v>
      </c>
      <c r="N125" s="183">
        <v>0</v>
      </c>
      <c r="O125" s="183">
        <v>1091.434</v>
      </c>
      <c r="P125" s="183">
        <v>472.07900000000006</v>
      </c>
      <c r="Q125" s="183">
        <v>619.35500000000002</v>
      </c>
      <c r="R125" s="183">
        <v>313.28022255943347</v>
      </c>
      <c r="S125" s="196">
        <v>0.58615558446574179</v>
      </c>
      <c r="T125" s="197" t="s">
        <v>121</v>
      </c>
      <c r="U125" s="197" t="s">
        <v>384</v>
      </c>
      <c r="V125" s="197">
        <v>5</v>
      </c>
      <c r="W125" s="198">
        <v>419684.5663159414</v>
      </c>
      <c r="X125" s="198">
        <v>329603.79724211025</v>
      </c>
      <c r="Y125" s="198">
        <v>90080.769073831121</v>
      </c>
      <c r="Z125" s="198">
        <v>106.65427352374623</v>
      </c>
      <c r="AA125" s="199">
        <v>20424.531753190553</v>
      </c>
      <c r="AB125" s="199">
        <v>58997.28591612196</v>
      </c>
      <c r="AC125" s="199">
        <v>92751.641523900718</v>
      </c>
      <c r="AD125" s="199">
        <v>108183.36924015626</v>
      </c>
      <c r="AE125" s="199">
        <v>2751.9094687013708</v>
      </c>
      <c r="AF125" s="199">
        <v>22804.943850338335</v>
      </c>
      <c r="AG125" s="199">
        <v>21775.634675097994</v>
      </c>
      <c r="AH125" s="199">
        <v>329603.79724211025</v>
      </c>
      <c r="AI125" s="199">
        <v>329603.79724211025</v>
      </c>
      <c r="AJ125" s="199">
        <v>0</v>
      </c>
      <c r="AK125" s="199">
        <v>4054.6612018880005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15774.799999999996</v>
      </c>
      <c r="AR125" s="200">
        <v>3.6000000000000004E-2</v>
      </c>
      <c r="AS125" s="201">
        <v>22804.943850338335</v>
      </c>
    </row>
    <row r="126" spans="1:45" x14ac:dyDescent="0.25">
      <c r="A126" s="187" t="s">
        <v>243</v>
      </c>
      <c r="B126" s="184" t="s">
        <v>251</v>
      </c>
      <c r="C126" s="182">
        <v>1064</v>
      </c>
      <c r="D126" s="182">
        <v>2617</v>
      </c>
      <c r="E126" s="182" t="s">
        <v>390</v>
      </c>
      <c r="F126" s="217" t="s">
        <v>381</v>
      </c>
      <c r="G126" s="182">
        <v>0</v>
      </c>
      <c r="H126" s="182" t="s">
        <v>245</v>
      </c>
      <c r="I126" s="182" t="s">
        <v>245</v>
      </c>
      <c r="J126" s="222">
        <v>249.28</v>
      </c>
      <c r="K126" s="182">
        <v>400.76400000000001</v>
      </c>
      <c r="L126" s="183">
        <v>650.04399999999998</v>
      </c>
      <c r="M126" s="183">
        <v>0</v>
      </c>
      <c r="N126" s="183">
        <v>0</v>
      </c>
      <c r="O126" s="183">
        <v>650.04399999999998</v>
      </c>
      <c r="P126" s="183">
        <v>249.28</v>
      </c>
      <c r="Q126" s="183">
        <v>400.76400000000001</v>
      </c>
      <c r="R126" s="183">
        <v>376.65789473684208</v>
      </c>
      <c r="S126" s="196">
        <v>0.38348173354419085</v>
      </c>
      <c r="T126" s="197" t="s">
        <v>121</v>
      </c>
      <c r="U126" s="197" t="s">
        <v>384</v>
      </c>
      <c r="V126" s="197">
        <v>2</v>
      </c>
      <c r="W126" s="198">
        <v>209150.88887601369</v>
      </c>
      <c r="X126" s="198">
        <v>160981.41687180882</v>
      </c>
      <c r="Y126" s="198">
        <v>48169.472004204879</v>
      </c>
      <c r="Z126" s="198">
        <v>79.92009509973775</v>
      </c>
      <c r="AA126" s="199">
        <v>42307.958631608999</v>
      </c>
      <c r="AB126" s="199">
        <v>25599.104124528007</v>
      </c>
      <c r="AC126" s="199">
        <v>40245.223016986252</v>
      </c>
      <c r="AD126" s="199">
        <v>46941.097216884657</v>
      </c>
      <c r="AE126" s="199">
        <v>1194.0619968640003</v>
      </c>
      <c r="AF126" s="199">
        <v>9895.1353967165596</v>
      </c>
      <c r="AG126" s="199">
        <v>7375.9727869127673</v>
      </c>
      <c r="AH126" s="199">
        <v>174394.41687180882</v>
      </c>
      <c r="AI126" s="199">
        <v>174394.41687180882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3087.1657720640001</v>
      </c>
      <c r="AR126" s="200">
        <v>3.4000000000000002E-2</v>
      </c>
      <c r="AS126" s="201">
        <v>9895.1353967165596</v>
      </c>
    </row>
    <row r="127" spans="1:45" x14ac:dyDescent="0.25">
      <c r="A127" s="187" t="s">
        <v>243</v>
      </c>
      <c r="B127" s="184" t="s">
        <v>252</v>
      </c>
      <c r="C127" s="182">
        <v>1049</v>
      </c>
      <c r="D127" s="182">
        <v>2427</v>
      </c>
      <c r="E127" s="182" t="s">
        <v>390</v>
      </c>
      <c r="F127" s="217" t="s">
        <v>381</v>
      </c>
      <c r="G127" s="182">
        <v>0</v>
      </c>
      <c r="H127" s="182" t="s">
        <v>253</v>
      </c>
      <c r="I127" s="182" t="s">
        <v>253</v>
      </c>
      <c r="J127" s="222">
        <v>303.26499999999999</v>
      </c>
      <c r="K127" s="182">
        <v>342.88400000000001</v>
      </c>
      <c r="L127" s="183">
        <v>646.149</v>
      </c>
      <c r="M127" s="183">
        <v>0</v>
      </c>
      <c r="N127" s="183">
        <v>0</v>
      </c>
      <c r="O127" s="183">
        <v>646.149</v>
      </c>
      <c r="P127" s="183">
        <v>303.26499999999999</v>
      </c>
      <c r="Q127" s="183">
        <v>342.88400000000001</v>
      </c>
      <c r="R127" s="183">
        <v>326.86749285033363</v>
      </c>
      <c r="S127" s="196">
        <v>0.46934221054276953</v>
      </c>
      <c r="T127" s="197" t="s">
        <v>121</v>
      </c>
      <c r="U127" s="197" t="s">
        <v>384</v>
      </c>
      <c r="V127" s="197">
        <v>3</v>
      </c>
      <c r="W127" s="198">
        <v>225907.35170818522</v>
      </c>
      <c r="X127" s="198">
        <v>167446.52799999999</v>
      </c>
      <c r="Y127" s="198">
        <v>58460.823708185242</v>
      </c>
      <c r="Z127" s="198">
        <v>93.080903052404295</v>
      </c>
      <c r="AA127" s="199">
        <v>719.97991999999977</v>
      </c>
      <c r="AB127" s="199">
        <v>31018.653306156542</v>
      </c>
      <c r="AC127" s="199">
        <v>17911.161415407147</v>
      </c>
      <c r="AD127" s="199">
        <v>55599.369235414582</v>
      </c>
      <c r="AE127" s="199">
        <v>21284.393163710207</v>
      </c>
      <c r="AF127" s="199">
        <v>17396.793410206083</v>
      </c>
      <c r="AG127" s="199">
        <v>24424.909358318197</v>
      </c>
      <c r="AH127" s="199">
        <v>203326.03154110588</v>
      </c>
      <c r="AI127" s="199">
        <v>203326.03154110588</v>
      </c>
      <c r="AJ127" s="199">
        <v>0</v>
      </c>
      <c r="AK127" s="199">
        <v>9072.9407999999985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139915.20716799999</v>
      </c>
      <c r="AR127" s="200">
        <v>2.4E-2</v>
      </c>
      <c r="AS127" s="201">
        <v>17396.793410206083</v>
      </c>
    </row>
    <row r="128" spans="1:45" x14ac:dyDescent="0.25">
      <c r="A128" s="209" t="s">
        <v>243</v>
      </c>
      <c r="B128" s="210" t="s">
        <v>254</v>
      </c>
      <c r="C128" s="188">
        <v>1370</v>
      </c>
      <c r="D128" s="188">
        <v>1904</v>
      </c>
      <c r="E128" s="188" t="s">
        <v>390</v>
      </c>
      <c r="F128" s="219" t="s">
        <v>381</v>
      </c>
      <c r="G128" s="188">
        <v>0</v>
      </c>
      <c r="H128" s="188" t="s">
        <v>253</v>
      </c>
      <c r="I128" s="188" t="s">
        <v>253</v>
      </c>
      <c r="J128" s="224">
        <v>238.71899999999999</v>
      </c>
      <c r="K128" s="188">
        <v>377.96800000000002</v>
      </c>
      <c r="L128" s="189">
        <v>616.68700000000001</v>
      </c>
      <c r="M128" s="189">
        <v>0</v>
      </c>
      <c r="N128" s="189">
        <v>0</v>
      </c>
      <c r="O128" s="189">
        <v>616.68700000000001</v>
      </c>
      <c r="P128" s="189">
        <v>238.71899999999999</v>
      </c>
      <c r="Q128" s="189">
        <v>377.96800000000002</v>
      </c>
      <c r="R128" s="189">
        <v>275.88905109489053</v>
      </c>
      <c r="S128" s="211">
        <v>0.38709912808280372</v>
      </c>
      <c r="T128" s="212" t="s">
        <v>121</v>
      </c>
      <c r="U128" s="212" t="s">
        <v>384</v>
      </c>
      <c r="V128" s="212">
        <v>2</v>
      </c>
      <c r="W128" s="213">
        <v>247237.69054982401</v>
      </c>
      <c r="X128" s="213">
        <v>181586.772</v>
      </c>
      <c r="Y128" s="213">
        <v>65650.918549824011</v>
      </c>
      <c r="Z128" s="213">
        <v>129.85172822994957</v>
      </c>
      <c r="AA128" s="214">
        <v>948.79311999999993</v>
      </c>
      <c r="AB128" s="214">
        <v>64772.413429394575</v>
      </c>
      <c r="AC128" s="214">
        <v>19733.911550335128</v>
      </c>
      <c r="AD128" s="214">
        <v>47148.731055369222</v>
      </c>
      <c r="AE128" s="214">
        <v>21916.844983414929</v>
      </c>
      <c r="AF128" s="214">
        <v>22011.60509854788</v>
      </c>
      <c r="AG128" s="214">
        <v>25595.262645220449</v>
      </c>
      <c r="AH128" s="214">
        <v>192059.56316199771</v>
      </c>
      <c r="AI128" s="214">
        <v>192059.56316199771</v>
      </c>
      <c r="AJ128" s="214">
        <v>0</v>
      </c>
      <c r="AK128" s="214">
        <v>19817.212800000001</v>
      </c>
      <c r="AL128" s="214">
        <v>0</v>
      </c>
      <c r="AM128" s="214">
        <v>0</v>
      </c>
      <c r="AN128" s="214">
        <v>0</v>
      </c>
      <c r="AO128" s="214">
        <v>0</v>
      </c>
      <c r="AP128" s="214">
        <v>0</v>
      </c>
      <c r="AQ128" s="214">
        <v>19297.974537600003</v>
      </c>
      <c r="AR128" s="215">
        <v>5.1999999999999998E-2</v>
      </c>
      <c r="AS128" s="216">
        <v>22011.60509854788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34</vt:i4>
      </vt:variant>
    </vt:vector>
  </HeadingPairs>
  <TitlesOfParts>
    <vt:vector size="43" baseType="lpstr">
      <vt:lpstr>DOMANDA_BANDO</vt:lpstr>
      <vt:lpstr>Quadro_Economico</vt:lpstr>
      <vt:lpstr>Convalida</vt:lpstr>
      <vt:lpstr>Convalida Costi</vt:lpstr>
      <vt:lpstr>Calcolo della % del Contributo</vt:lpstr>
      <vt:lpstr>RD medio</vt:lpstr>
      <vt:lpstr>Elenco comuni montagna</vt:lpstr>
      <vt:lpstr>Verifica_Plastic_Free</vt:lpstr>
      <vt:lpstr>estratto_DB_PEF_2024</vt:lpstr>
      <vt:lpstr>DOMANDA_BANDO!_Hlk4066889</vt:lpstr>
      <vt:lpstr>DOMANDA_BANDO!_Hlk4066890</vt:lpstr>
      <vt:lpstr>ammontare_complessivo</vt:lpstr>
      <vt:lpstr>DOMANDA_BANDO!Area_stampa</vt:lpstr>
      <vt:lpstr>Comune_1</vt:lpstr>
      <vt:lpstr>Comune_2</vt:lpstr>
      <vt:lpstr>Comune_3</vt:lpstr>
      <vt:lpstr>Comune_4</vt:lpstr>
      <vt:lpstr>Comune_5</vt:lpstr>
      <vt:lpstr>Comune_6</vt:lpstr>
      <vt:lpstr>COmune_7</vt:lpstr>
      <vt:lpstr>contributo_max</vt:lpstr>
      <vt:lpstr>costi_non_amm</vt:lpstr>
      <vt:lpstr>elegg_tot_4.1</vt:lpstr>
      <vt:lpstr>elegg_tot_4.2</vt:lpstr>
      <vt:lpstr>ente_cf</vt:lpstr>
      <vt:lpstr>ente_indirizzo</vt:lpstr>
      <vt:lpstr>ente_nome</vt:lpstr>
      <vt:lpstr>ente_pec</vt:lpstr>
      <vt:lpstr>leg_rap_cf</vt:lpstr>
      <vt:lpstr>leg_rap_cognome</vt:lpstr>
      <vt:lpstr>leg_rap_nome</vt:lpstr>
      <vt:lpstr>leg_rap_ruolo</vt:lpstr>
      <vt:lpstr>prog_cup</vt:lpstr>
      <vt:lpstr>prog_descrizione</vt:lpstr>
      <vt:lpstr>prog_luogo</vt:lpstr>
      <vt:lpstr>prog_nr_comuni</vt:lpstr>
      <vt:lpstr>prog_periodo</vt:lpstr>
      <vt:lpstr>prog_tipologia</vt:lpstr>
      <vt:lpstr>prog_titolo</vt:lpstr>
      <vt:lpstr>ref_cognome</vt:lpstr>
      <vt:lpstr>ref_email</vt:lpstr>
      <vt:lpstr>ref_nome</vt:lpstr>
      <vt:lpstr>ref_tel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2024-09-11T10:26:47Z</dcterms:created>
  <dcterms:modified xsi:type="dcterms:W3CDTF">2025-01-27T10:13:50Z</dcterms:modified>
</cp:coreProperties>
</file>